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firstSheet="6" activeTab="11"/>
  </bookViews>
  <sheets>
    <sheet name="ვარიანტი 1" sheetId="1" r:id="rId1"/>
    <sheet name="ვარიანტი 2" sheetId="2" r:id="rId2"/>
    <sheet name="ვარიანტი 3" sheetId="3" r:id="rId3"/>
    <sheet name="ახალი" sheetId="4" r:id="rId4"/>
    <sheet name="Sheet1" sheetId="6" r:id="rId5"/>
    <sheet name="2017-სტაციონ-" sheetId="8" r:id="rId6"/>
    <sheet name="2017-სტაციონარი ჯამური" sheetId="9" r:id="rId7"/>
    <sheet name="2017-მე-5 ბავშვ" sheetId="10" r:id="rId8"/>
    <sheet name="2017-ჯამური-ბავშვებ" sheetId="11" r:id="rId9"/>
    <sheet name="Sheet7" sheetId="12" r:id="rId10"/>
    <sheet name="Sheet2" sheetId="13" r:id="rId11"/>
    <sheet name="Sheet3" sheetId="14" r:id="rId12"/>
    <sheet name="Sheet4" sheetId="15" r:id="rId13"/>
  </sheets>
  <calcPr calcId="145621"/>
</workbook>
</file>

<file path=xl/calcChain.xml><?xml version="1.0" encoding="utf-8"?>
<calcChain xmlns="http://schemas.openxmlformats.org/spreadsheetml/2006/main">
  <c r="H17" i="14" l="1"/>
  <c r="C17" i="14"/>
  <c r="B17" i="14"/>
  <c r="K16" i="14"/>
  <c r="F16" i="14"/>
  <c r="K15" i="14"/>
  <c r="F15" i="14"/>
  <c r="L15" i="14" s="1"/>
  <c r="Q15" i="14" s="1"/>
  <c r="K14" i="14"/>
  <c r="G17" i="14"/>
  <c r="F14" i="14"/>
  <c r="L14" i="14" s="1"/>
  <c r="K13" i="14"/>
  <c r="F13" i="14"/>
  <c r="K12" i="14"/>
  <c r="F12" i="14"/>
  <c r="K11" i="14"/>
  <c r="F11" i="14"/>
  <c r="K10" i="14"/>
  <c r="F10" i="14"/>
  <c r="K9" i="14"/>
  <c r="F9" i="14"/>
  <c r="K8" i="14"/>
  <c r="F8" i="14"/>
  <c r="K7" i="14"/>
  <c r="J7" i="14"/>
  <c r="F7" i="14"/>
  <c r="L7" i="14" s="1"/>
  <c r="Q7" i="14" s="1"/>
  <c r="E7" i="14"/>
  <c r="K6" i="14"/>
  <c r="F6" i="14"/>
  <c r="K5" i="14"/>
  <c r="K17" i="14" s="1"/>
  <c r="K19" i="14" s="1"/>
  <c r="F5" i="14"/>
  <c r="F17" i="14" s="1"/>
  <c r="F19" i="14" s="1"/>
  <c r="C35" i="13"/>
  <c r="L6" i="14" l="1"/>
  <c r="Q6" i="14" s="1"/>
  <c r="L8" i="14"/>
  <c r="Q8" i="14" s="1"/>
  <c r="L9" i="14"/>
  <c r="Q9" i="14" s="1"/>
  <c r="L10" i="14"/>
  <c r="Q10" i="14" s="1"/>
  <c r="L11" i="14"/>
  <c r="Q11" i="14" s="1"/>
  <c r="L12" i="14"/>
  <c r="Q12" i="14" s="1"/>
  <c r="L13" i="14"/>
  <c r="Q13" i="14" s="1"/>
  <c r="L16" i="14"/>
  <c r="Q16" i="14" s="1"/>
  <c r="L5" i="14"/>
  <c r="B35" i="13"/>
  <c r="F5" i="13"/>
  <c r="F5" i="8"/>
  <c r="C30" i="13"/>
  <c r="L22" i="13"/>
  <c r="N17" i="13"/>
  <c r="M17" i="13"/>
  <c r="H17" i="13"/>
  <c r="G17" i="13"/>
  <c r="C17" i="13"/>
  <c r="Q16" i="13"/>
  <c r="O16" i="13"/>
  <c r="K16" i="13"/>
  <c r="F16" i="13"/>
  <c r="L16" i="13" s="1"/>
  <c r="B16" i="13"/>
  <c r="Q15" i="13"/>
  <c r="O15" i="13"/>
  <c r="K15" i="13"/>
  <c r="F15" i="13"/>
  <c r="L15" i="13" s="1"/>
  <c r="B15" i="13"/>
  <c r="Q14" i="13"/>
  <c r="O14" i="13"/>
  <c r="K14" i="13"/>
  <c r="F14" i="13"/>
  <c r="L14" i="13" s="1"/>
  <c r="B14" i="13"/>
  <c r="Q13" i="13"/>
  <c r="O13" i="13"/>
  <c r="K13" i="13"/>
  <c r="F13" i="13"/>
  <c r="L13" i="13" s="1"/>
  <c r="B13" i="13"/>
  <c r="Q12" i="13"/>
  <c r="O12" i="13"/>
  <c r="K12" i="13"/>
  <c r="F12" i="13"/>
  <c r="L12" i="13" s="1"/>
  <c r="B12" i="13"/>
  <c r="Q11" i="13"/>
  <c r="K11" i="13"/>
  <c r="F11" i="13"/>
  <c r="L11" i="13" s="1"/>
  <c r="B11" i="13"/>
  <c r="Q10" i="13"/>
  <c r="O10" i="13"/>
  <c r="K10" i="13"/>
  <c r="F10" i="13"/>
  <c r="L10" i="13" s="1"/>
  <c r="B10" i="13"/>
  <c r="Q9" i="13"/>
  <c r="O9" i="13"/>
  <c r="K9" i="13"/>
  <c r="F9" i="13"/>
  <c r="L9" i="13" s="1"/>
  <c r="B9" i="13"/>
  <c r="Q8" i="13"/>
  <c r="O8" i="13"/>
  <c r="K8" i="13"/>
  <c r="F8" i="13"/>
  <c r="L8" i="13" s="1"/>
  <c r="B8" i="13"/>
  <c r="Q7" i="13"/>
  <c r="O7" i="13"/>
  <c r="K7" i="13"/>
  <c r="J7" i="13"/>
  <c r="F7" i="13"/>
  <c r="L7" i="13" s="1"/>
  <c r="B7" i="13"/>
  <c r="Q6" i="13"/>
  <c r="K6" i="13"/>
  <c r="F6" i="13"/>
  <c r="L6" i="13" s="1"/>
  <c r="B6" i="13"/>
  <c r="Q5" i="13"/>
  <c r="O5" i="13"/>
  <c r="O17" i="13" s="1"/>
  <c r="B27" i="13" s="1"/>
  <c r="K5" i="13"/>
  <c r="K17" i="13" s="1"/>
  <c r="F17" i="13"/>
  <c r="B5" i="13"/>
  <c r="B17" i="13" s="1"/>
  <c r="C30" i="12"/>
  <c r="B30" i="12"/>
  <c r="B28" i="12"/>
  <c r="L19" i="12"/>
  <c r="B27" i="12"/>
  <c r="O17" i="12"/>
  <c r="O16" i="12"/>
  <c r="O15" i="12"/>
  <c r="O14" i="12"/>
  <c r="O13" i="12"/>
  <c r="O12" i="12"/>
  <c r="O10" i="12"/>
  <c r="O9" i="12"/>
  <c r="O8" i="12"/>
  <c r="O7" i="12"/>
  <c r="O5" i="12"/>
  <c r="M17" i="12"/>
  <c r="F6" i="12"/>
  <c r="F7" i="12"/>
  <c r="F8" i="12"/>
  <c r="F9" i="12"/>
  <c r="F10" i="12"/>
  <c r="F11" i="12"/>
  <c r="F12" i="12"/>
  <c r="F13" i="12"/>
  <c r="F14" i="12"/>
  <c r="F15" i="12"/>
  <c r="F16" i="12"/>
  <c r="F5" i="12"/>
  <c r="L22" i="12"/>
  <c r="N17" i="12"/>
  <c r="H17" i="12"/>
  <c r="C17" i="12"/>
  <c r="Q16" i="12"/>
  <c r="K16" i="12"/>
  <c r="L16" i="12" s="1"/>
  <c r="B16" i="12"/>
  <c r="Q15" i="12"/>
  <c r="K15" i="12"/>
  <c r="L15" i="12" s="1"/>
  <c r="B15" i="12"/>
  <c r="Q14" i="12"/>
  <c r="K14" i="12"/>
  <c r="B14" i="12"/>
  <c r="Q13" i="12"/>
  <c r="K13" i="12"/>
  <c r="L13" i="12" s="1"/>
  <c r="B13" i="12"/>
  <c r="Q12" i="12"/>
  <c r="K12" i="12"/>
  <c r="L12" i="12"/>
  <c r="B12" i="12"/>
  <c r="Q11" i="12"/>
  <c r="K11" i="12"/>
  <c r="L11" i="12" s="1"/>
  <c r="B11" i="12"/>
  <c r="Q10" i="12"/>
  <c r="K10" i="12"/>
  <c r="L10" i="12" s="1"/>
  <c r="B10" i="12"/>
  <c r="Q9" i="12"/>
  <c r="K9" i="12"/>
  <c r="L9" i="12" s="1"/>
  <c r="B9" i="12"/>
  <c r="Q8" i="12"/>
  <c r="K8" i="12"/>
  <c r="L8" i="12"/>
  <c r="B8" i="12"/>
  <c r="Q7" i="12"/>
  <c r="K7" i="12"/>
  <c r="J7" i="12"/>
  <c r="L7" i="12"/>
  <c r="B7" i="12"/>
  <c r="Q6" i="12"/>
  <c r="K6" i="12"/>
  <c r="L6" i="12" s="1"/>
  <c r="B6" i="12"/>
  <c r="Q5" i="12"/>
  <c r="K5" i="12"/>
  <c r="K17" i="12" s="1"/>
  <c r="B5" i="12"/>
  <c r="L17" i="14" l="1"/>
  <c r="L19" i="14" s="1"/>
  <c r="L22" i="14" s="1"/>
  <c r="L23" i="14" s="1"/>
  <c r="Q14" i="14" s="1"/>
  <c r="Q5" i="14"/>
  <c r="L5" i="13"/>
  <c r="L17" i="13" s="1"/>
  <c r="L19" i="13" s="1"/>
  <c r="B28" i="13" s="1"/>
  <c r="B30" i="13" s="1"/>
  <c r="B17" i="12"/>
  <c r="L14" i="12"/>
  <c r="F17" i="12"/>
  <c r="L5" i="12"/>
  <c r="L17" i="12" s="1"/>
  <c r="G17" i="12"/>
  <c r="B5" i="10"/>
  <c r="B25" i="11"/>
  <c r="D17" i="11"/>
  <c r="C17" i="11"/>
  <c r="C19" i="11" s="1"/>
  <c r="B24" i="11" s="1"/>
  <c r="B26" i="11" s="1"/>
  <c r="B17" i="11"/>
  <c r="B19" i="11" s="1"/>
  <c r="E16" i="11"/>
  <c r="E15" i="11"/>
  <c r="E14" i="11"/>
  <c r="E13" i="11"/>
  <c r="E12" i="11"/>
  <c r="E10" i="11"/>
  <c r="E9" i="11"/>
  <c r="E8" i="11"/>
  <c r="E7" i="11"/>
  <c r="E6" i="11"/>
  <c r="E5" i="11"/>
  <c r="M17" i="10"/>
  <c r="M16" i="10"/>
  <c r="M15" i="10"/>
  <c r="M14" i="10"/>
  <c r="Q14" i="10" s="1"/>
  <c r="M10" i="10"/>
  <c r="Q10" i="10" s="1"/>
  <c r="M9" i="10"/>
  <c r="M8" i="10"/>
  <c r="Q8" i="10" s="1"/>
  <c r="M7" i="10"/>
  <c r="L22" i="10"/>
  <c r="N17" i="10"/>
  <c r="H17" i="10"/>
  <c r="C17" i="10"/>
  <c r="Q16" i="10"/>
  <c r="K16" i="10"/>
  <c r="F16" i="10"/>
  <c r="L16" i="10" s="1"/>
  <c r="B16" i="10"/>
  <c r="Q15" i="10"/>
  <c r="K15" i="10"/>
  <c r="F15" i="10"/>
  <c r="L15" i="10" s="1"/>
  <c r="B15" i="10"/>
  <c r="K14" i="10"/>
  <c r="G14" i="10"/>
  <c r="G17" i="10" s="1"/>
  <c r="F14" i="10"/>
  <c r="L14" i="10" s="1"/>
  <c r="B14" i="10"/>
  <c r="Q13" i="10"/>
  <c r="K13" i="10"/>
  <c r="F13" i="10"/>
  <c r="L13" i="10" s="1"/>
  <c r="B13" i="10"/>
  <c r="Q12" i="10"/>
  <c r="K12" i="10"/>
  <c r="F12" i="10"/>
  <c r="L12" i="10" s="1"/>
  <c r="B12" i="10"/>
  <c r="Q11" i="10"/>
  <c r="K11" i="10"/>
  <c r="F11" i="10"/>
  <c r="L11" i="10" s="1"/>
  <c r="B11" i="10"/>
  <c r="K10" i="10"/>
  <c r="F10" i="10"/>
  <c r="L10" i="10" s="1"/>
  <c r="B10" i="10"/>
  <c r="Q9" i="10"/>
  <c r="K9" i="10"/>
  <c r="F9" i="10"/>
  <c r="L9" i="10" s="1"/>
  <c r="B9" i="10"/>
  <c r="K8" i="10"/>
  <c r="F8" i="10"/>
  <c r="L8" i="10" s="1"/>
  <c r="B8" i="10"/>
  <c r="Q7" i="10"/>
  <c r="K7" i="10"/>
  <c r="J7" i="10"/>
  <c r="F7" i="10"/>
  <c r="L7" i="10" s="1"/>
  <c r="E7" i="10"/>
  <c r="B7" i="10"/>
  <c r="Q6" i="10"/>
  <c r="K6" i="10"/>
  <c r="F6" i="10"/>
  <c r="L6" i="10" s="1"/>
  <c r="B6" i="10"/>
  <c r="Q5" i="10"/>
  <c r="K5" i="10"/>
  <c r="K17" i="10" s="1"/>
  <c r="K19" i="10" s="1"/>
  <c r="F5" i="10"/>
  <c r="F17" i="10" s="1"/>
  <c r="F19" i="10" s="1"/>
  <c r="B17" i="10"/>
  <c r="B6" i="8"/>
  <c r="B7" i="8"/>
  <c r="B8" i="8"/>
  <c r="B9" i="8"/>
  <c r="B10" i="8"/>
  <c r="B11" i="8"/>
  <c r="B12" i="8"/>
  <c r="B13" i="8"/>
  <c r="B14" i="8"/>
  <c r="B15" i="8"/>
  <c r="B16" i="8"/>
  <c r="B5" i="8"/>
  <c r="B17" i="8" s="1"/>
  <c r="E5" i="9"/>
  <c r="C19" i="9"/>
  <c r="C17" i="9"/>
  <c r="E14" i="9"/>
  <c r="E6" i="9"/>
  <c r="E7" i="9"/>
  <c r="E8" i="9"/>
  <c r="E9" i="9"/>
  <c r="E10" i="9"/>
  <c r="E12" i="9"/>
  <c r="E13" i="9"/>
  <c r="E15" i="9"/>
  <c r="E16" i="9"/>
  <c r="Q5" i="8"/>
  <c r="L22" i="8"/>
  <c r="Q14" i="8" s="1"/>
  <c r="Q6" i="8"/>
  <c r="Q7" i="8"/>
  <c r="Q8" i="8"/>
  <c r="Q9" i="8"/>
  <c r="Q10" i="8"/>
  <c r="Q11" i="8"/>
  <c r="Q12" i="8"/>
  <c r="Q13" i="8"/>
  <c r="Q15" i="8"/>
  <c r="Q16" i="8"/>
  <c r="M17" i="8"/>
  <c r="B25" i="9"/>
  <c r="D17" i="9"/>
  <c r="B24" i="9"/>
  <c r="B26" i="9" s="1"/>
  <c r="B17" i="9"/>
  <c r="B19" i="9" s="1"/>
  <c r="N17" i="8"/>
  <c r="H17" i="8"/>
  <c r="C17" i="8"/>
  <c r="K16" i="8"/>
  <c r="F16" i="8"/>
  <c r="K15" i="8"/>
  <c r="F15" i="8"/>
  <c r="L15" i="8" s="1"/>
  <c r="G14" i="8"/>
  <c r="G17" i="8" s="1"/>
  <c r="F14" i="8"/>
  <c r="K13" i="8"/>
  <c r="F13" i="8"/>
  <c r="L13" i="8" s="1"/>
  <c r="K12" i="8"/>
  <c r="F12" i="8"/>
  <c r="L12" i="8" s="1"/>
  <c r="K11" i="8"/>
  <c r="F11" i="8"/>
  <c r="L11" i="8" s="1"/>
  <c r="K10" i="8"/>
  <c r="F10" i="8"/>
  <c r="L10" i="8" s="1"/>
  <c r="K9" i="8"/>
  <c r="F9" i="8"/>
  <c r="L9" i="8" s="1"/>
  <c r="K8" i="8"/>
  <c r="F8" i="8"/>
  <c r="L8" i="8" s="1"/>
  <c r="K7" i="8"/>
  <c r="J7" i="8"/>
  <c r="F7" i="8"/>
  <c r="L7" i="8" s="1"/>
  <c r="E7" i="8"/>
  <c r="K6" i="8"/>
  <c r="F6" i="8"/>
  <c r="L6" i="8" s="1"/>
  <c r="K5" i="8"/>
  <c r="F17" i="8"/>
  <c r="F19" i="8" s="1"/>
  <c r="L5" i="10" l="1"/>
  <c r="L17" i="10" s="1"/>
  <c r="L19" i="10" s="1"/>
  <c r="L16" i="8"/>
  <c r="L5" i="8"/>
  <c r="K14" i="8"/>
  <c r="L14" i="8" s="1"/>
  <c r="Q11" i="6"/>
  <c r="Q6" i="6"/>
  <c r="Q12" i="6"/>
  <c r="K17" i="8" l="1"/>
  <c r="K19" i="8" s="1"/>
  <c r="L17" i="8"/>
  <c r="L19" i="8" s="1"/>
  <c r="H17" i="6"/>
  <c r="C17" i="6"/>
  <c r="B17" i="6"/>
  <c r="K16" i="6"/>
  <c r="F16" i="6"/>
  <c r="L16" i="6" s="1"/>
  <c r="O16" i="6" s="1"/>
  <c r="K15" i="6"/>
  <c r="F15" i="6"/>
  <c r="L15" i="6" s="1"/>
  <c r="O15" i="6" s="1"/>
  <c r="G14" i="6"/>
  <c r="G17" i="6" s="1"/>
  <c r="F14" i="6"/>
  <c r="K13" i="6"/>
  <c r="F13" i="6"/>
  <c r="L13" i="6" s="1"/>
  <c r="O13" i="6" s="1"/>
  <c r="K12" i="6"/>
  <c r="F12" i="6"/>
  <c r="L12" i="6" s="1"/>
  <c r="O12" i="6" s="1"/>
  <c r="K11" i="6"/>
  <c r="F11" i="6"/>
  <c r="L11" i="6" s="1"/>
  <c r="O11" i="6" s="1"/>
  <c r="K10" i="6"/>
  <c r="F10" i="6"/>
  <c r="L10" i="6" s="1"/>
  <c r="O10" i="6" s="1"/>
  <c r="K9" i="6"/>
  <c r="F9" i="6"/>
  <c r="L9" i="6" s="1"/>
  <c r="O9" i="6" s="1"/>
  <c r="K8" i="6"/>
  <c r="F8" i="6"/>
  <c r="L8" i="6" s="1"/>
  <c r="O8" i="6" s="1"/>
  <c r="K7" i="6"/>
  <c r="J7" i="6"/>
  <c r="F7" i="6"/>
  <c r="L7" i="6" s="1"/>
  <c r="O7" i="6" s="1"/>
  <c r="E7" i="6"/>
  <c r="K6" i="6"/>
  <c r="F6" i="6"/>
  <c r="L6" i="6" s="1"/>
  <c r="O6" i="6" s="1"/>
  <c r="K5" i="6"/>
  <c r="F5" i="6"/>
  <c r="L5" i="6" s="1"/>
  <c r="O5" i="6" l="1"/>
  <c r="F17" i="6"/>
  <c r="F19" i="6" s="1"/>
  <c r="K14" i="6"/>
  <c r="K17" i="6" s="1"/>
  <c r="K19" i="6" s="1"/>
  <c r="E28" i="4"/>
  <c r="F30" i="4"/>
  <c r="E30" i="4"/>
  <c r="E31" i="4"/>
  <c r="F28" i="4"/>
  <c r="G31" i="4" s="1"/>
  <c r="G32" i="4" s="1"/>
  <c r="E29" i="4"/>
  <c r="L14" i="6" l="1"/>
  <c r="F31" i="4"/>
  <c r="F32" i="4" s="1"/>
  <c r="L17" i="6" l="1"/>
  <c r="L19" i="6" s="1"/>
  <c r="L22" i="6" s="1"/>
  <c r="L23" i="6" s="1"/>
  <c r="O14" i="6" s="1"/>
  <c r="O27" i="4"/>
  <c r="O23" i="4"/>
  <c r="O22" i="4"/>
  <c r="B19" i="4"/>
  <c r="B17" i="4"/>
  <c r="H5" i="4"/>
  <c r="M5" i="4"/>
  <c r="H6" i="4"/>
  <c r="N6" i="4" s="1"/>
  <c r="Q6" i="4" s="1"/>
  <c r="M6" i="4"/>
  <c r="G7" i="4"/>
  <c r="H7" i="4"/>
  <c r="L7" i="4"/>
  <c r="M7" i="4"/>
  <c r="H8" i="4"/>
  <c r="M8" i="4"/>
  <c r="H9" i="4"/>
  <c r="M9" i="4"/>
  <c r="H10" i="4"/>
  <c r="M10" i="4"/>
  <c r="H11" i="4"/>
  <c r="M11" i="4"/>
  <c r="H12" i="4"/>
  <c r="M12" i="4"/>
  <c r="H13" i="4"/>
  <c r="M13" i="4"/>
  <c r="H14" i="4"/>
  <c r="I14" i="4"/>
  <c r="M14" i="4" s="1"/>
  <c r="H15" i="4"/>
  <c r="M15" i="4"/>
  <c r="H16" i="4"/>
  <c r="M16" i="4"/>
  <c r="N16" i="4" s="1"/>
  <c r="Q16" i="4" s="1"/>
  <c r="D17" i="4"/>
  <c r="E17" i="4"/>
  <c r="H17" i="4"/>
  <c r="H19" i="4" s="1"/>
  <c r="I17" i="4"/>
  <c r="J17" i="4"/>
  <c r="N15" i="4"/>
  <c r="Q15" i="4" s="1"/>
  <c r="N13" i="4"/>
  <c r="Q13" i="4" s="1"/>
  <c r="N12" i="4"/>
  <c r="Q12" i="4" s="1"/>
  <c r="N11" i="4"/>
  <c r="N10" i="4"/>
  <c r="Q10" i="4" s="1"/>
  <c r="N9" i="4"/>
  <c r="Q9" i="4" s="1"/>
  <c r="N8" i="4"/>
  <c r="Q8" i="4" s="1"/>
  <c r="N7" i="4"/>
  <c r="Q7" i="4" s="1"/>
  <c r="N5" i="4"/>
  <c r="E7" i="3"/>
  <c r="Q11" i="4" l="1"/>
  <c r="M17" i="4"/>
  <c r="M19" i="4" s="1"/>
  <c r="Q5" i="4"/>
  <c r="N14" i="4"/>
  <c r="H17" i="3"/>
  <c r="C17" i="3"/>
  <c r="B17" i="3"/>
  <c r="K16" i="3"/>
  <c r="F16" i="3"/>
  <c r="K15" i="3"/>
  <c r="F15" i="3"/>
  <c r="L15" i="3" s="1"/>
  <c r="O15" i="3" s="1"/>
  <c r="G14" i="3"/>
  <c r="G17" i="3" s="1"/>
  <c r="F14" i="3"/>
  <c r="K13" i="3"/>
  <c r="F13" i="3"/>
  <c r="L13" i="3" s="1"/>
  <c r="O13" i="3" s="1"/>
  <c r="K12" i="3"/>
  <c r="F12" i="3"/>
  <c r="L12" i="3" s="1"/>
  <c r="O12" i="3" s="1"/>
  <c r="K11" i="3"/>
  <c r="F11" i="3"/>
  <c r="L11" i="3" s="1"/>
  <c r="K10" i="3"/>
  <c r="F10" i="3"/>
  <c r="L10" i="3" s="1"/>
  <c r="O10" i="3" s="1"/>
  <c r="K9" i="3"/>
  <c r="F9" i="3"/>
  <c r="L9" i="3" s="1"/>
  <c r="O9" i="3" s="1"/>
  <c r="K8" i="3"/>
  <c r="F8" i="3"/>
  <c r="L8" i="3" s="1"/>
  <c r="O8" i="3" s="1"/>
  <c r="K7" i="3"/>
  <c r="J7" i="3"/>
  <c r="F7" i="3"/>
  <c r="L7" i="3" s="1"/>
  <c r="O7" i="3" s="1"/>
  <c r="K6" i="3"/>
  <c r="F6" i="3"/>
  <c r="K5" i="3"/>
  <c r="F5" i="3"/>
  <c r="H17" i="2"/>
  <c r="C17" i="2"/>
  <c r="B17" i="2"/>
  <c r="K16" i="2"/>
  <c r="F16" i="2"/>
  <c r="K15" i="2"/>
  <c r="F15" i="2"/>
  <c r="G14" i="2"/>
  <c r="G17" i="2" s="1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J7" i="2"/>
  <c r="F7" i="2"/>
  <c r="L7" i="2" s="1"/>
  <c r="O7" i="2" s="1"/>
  <c r="K6" i="2"/>
  <c r="F6" i="2"/>
  <c r="K5" i="2"/>
  <c r="F5" i="2"/>
  <c r="O6" i="1"/>
  <c r="O7" i="1"/>
  <c r="O8" i="1"/>
  <c r="O9" i="1"/>
  <c r="O10" i="1"/>
  <c r="O11" i="1"/>
  <c r="O13" i="1"/>
  <c r="O15" i="1"/>
  <c r="O16" i="1"/>
  <c r="F6" i="1"/>
  <c r="F7" i="1"/>
  <c r="F8" i="1"/>
  <c r="F9" i="1"/>
  <c r="F10" i="1"/>
  <c r="F11" i="1"/>
  <c r="F12" i="1"/>
  <c r="F13" i="1"/>
  <c r="F14" i="1"/>
  <c r="F15" i="1"/>
  <c r="F16" i="1"/>
  <c r="F5" i="1"/>
  <c r="H17" i="1"/>
  <c r="C17" i="1"/>
  <c r="B17" i="1"/>
  <c r="K16" i="1"/>
  <c r="K15" i="1"/>
  <c r="L15" i="1" s="1"/>
  <c r="G14" i="1"/>
  <c r="K14" i="1" s="1"/>
  <c r="K13" i="1"/>
  <c r="K12" i="1"/>
  <c r="K11" i="1"/>
  <c r="L11" i="1" s="1"/>
  <c r="K10" i="1"/>
  <c r="K9" i="1"/>
  <c r="L9" i="1" s="1"/>
  <c r="K8" i="1"/>
  <c r="K7" i="1"/>
  <c r="J7" i="1"/>
  <c r="K6" i="1"/>
  <c r="K5" i="1"/>
  <c r="O11" i="3" l="1"/>
  <c r="N17" i="4"/>
  <c r="L6" i="2"/>
  <c r="O6" i="2" s="1"/>
  <c r="L16" i="3"/>
  <c r="O16" i="3" s="1"/>
  <c r="L6" i="3"/>
  <c r="O6" i="3" s="1"/>
  <c r="F17" i="3"/>
  <c r="F19" i="3" s="1"/>
  <c r="L5" i="3"/>
  <c r="K14" i="3"/>
  <c r="L14" i="3" s="1"/>
  <c r="L8" i="2"/>
  <c r="O8" i="2" s="1"/>
  <c r="L9" i="2"/>
  <c r="O9" i="2" s="1"/>
  <c r="L10" i="2"/>
  <c r="O10" i="2" s="1"/>
  <c r="L11" i="2"/>
  <c r="O11" i="2" s="1"/>
  <c r="L12" i="2"/>
  <c r="O12" i="2" s="1"/>
  <c r="L13" i="2"/>
  <c r="O13" i="2" s="1"/>
  <c r="L15" i="2"/>
  <c r="O15" i="2" s="1"/>
  <c r="L16" i="2"/>
  <c r="O16" i="2" s="1"/>
  <c r="F17" i="2"/>
  <c r="F19" i="2" s="1"/>
  <c r="L5" i="2"/>
  <c r="K14" i="2"/>
  <c r="K17" i="2" s="1"/>
  <c r="K19" i="2" s="1"/>
  <c r="L8" i="1"/>
  <c r="L10" i="1"/>
  <c r="L12" i="1"/>
  <c r="O12" i="1" s="1"/>
  <c r="L16" i="1"/>
  <c r="L7" i="1"/>
  <c r="F17" i="1"/>
  <c r="F19" i="1" s="1"/>
  <c r="L6" i="1"/>
  <c r="L13" i="1"/>
  <c r="K17" i="1"/>
  <c r="K19" i="1" s="1"/>
  <c r="L14" i="1"/>
  <c r="G17" i="1"/>
  <c r="L5" i="1"/>
  <c r="N19" i="4" l="1"/>
  <c r="L17" i="1"/>
  <c r="L19" i="1" s="1"/>
  <c r="L22" i="1" s="1"/>
  <c r="L23" i="1" s="1"/>
  <c r="O14" i="1" s="1"/>
  <c r="O5" i="1"/>
  <c r="O5" i="3"/>
  <c r="L17" i="3"/>
  <c r="K17" i="3"/>
  <c r="K19" i="3" s="1"/>
  <c r="L14" i="2"/>
  <c r="O5" i="2"/>
  <c r="L17" i="2"/>
  <c r="L19" i="2" s="1"/>
  <c r="L22" i="2" s="1"/>
  <c r="L23" i="2" s="1"/>
  <c r="N22" i="4" l="1"/>
  <c r="L19" i="3"/>
  <c r="O14" i="2"/>
  <c r="N23" i="4" l="1"/>
  <c r="Q14" i="4" s="1"/>
  <c r="L22" i="3"/>
  <c r="L23" i="3" s="1"/>
  <c r="O14" i="3" s="1"/>
</calcChain>
</file>

<file path=xl/sharedStrings.xml><?xml version="1.0" encoding="utf-8"?>
<sst xmlns="http://schemas.openxmlformats.org/spreadsheetml/2006/main" count="367" uniqueCount="45">
  <si>
    <t>საწოლფონდი ოფიციალური</t>
  </si>
  <si>
    <t>მწვავე საწოლი ფაქტობრივი</t>
  </si>
  <si>
    <t>მწვავე ვაუჩერის ღირებულება</t>
  </si>
  <si>
    <t>თვის დღეები</t>
  </si>
  <si>
    <t>შპს "ფსიქიკური ჯანმრთელობის და ნარკომანიის პრევენციის ცენტრი"</t>
  </si>
  <si>
    <t>ქ. თბილისი შპს ,, # 5 კლინიკური საავადმყოფო''</t>
  </si>
  <si>
    <t>შპს "ბედიანის ფსიქიატრიული საავადმყოფო"</t>
  </si>
  <si>
    <t>შპს "ქუთაისის ფსიქიკური ჯანმრთელობის ცენტრი"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</si>
  <si>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</si>
  <si>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</si>
  <si>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</si>
  <si>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„უნიმედი კახეთი” თბილისის რეფერალური ჰოსპიტალი</t>
  </si>
  <si>
    <t>შპს ''რუსთავის ფსიქიკური ჯანმრთელობის ცენტრი''</t>
  </si>
  <si>
    <t>შპს აკად. ბ. ნანეიშვილის სახ. ფსიქიკური ჯანმრთელობის ეროვნული ცენტრი</t>
  </si>
  <si>
    <t>შპს "სენაკის სარაიონთაშორისო ფსიქონევროლოგიური დისპანსერი"</t>
  </si>
  <si>
    <t>შპს "ალ. ქაჯაიას სახ. სურამის ფსიქიატრიული საავადმყოფო</t>
  </si>
  <si>
    <t>სულ საწოლების რაოდენობა/საწოლდღის საშუალო ფასი არსებული ხარჯვით</t>
  </si>
  <si>
    <t>სტაციონარული კომპონენტის ბიუჯეტი (ლარი)</t>
  </si>
  <si>
    <t>საშუალო მწვავე საწოლდღე</t>
  </si>
  <si>
    <t>სავარაუდო ბიუჯეტი (მწვავე შემთხვევების)</t>
  </si>
  <si>
    <t>ქრონიკული საწოლი ფაქტობრივი</t>
  </si>
  <si>
    <t>არანებაყოფლობითი საწოლი</t>
  </si>
  <si>
    <t>ქრონიკული საწოლდღის ღირებულება</t>
  </si>
  <si>
    <t>სავარაუდო ბიუჯეტი (ქრონიკული შემთხვევების)</t>
  </si>
  <si>
    <t>სულ თვის ბიუჯეტი</t>
  </si>
  <si>
    <t xml:space="preserve">სულ წლიური </t>
  </si>
  <si>
    <t>ქუტირის დაცვის თანხა წლიური</t>
  </si>
  <si>
    <t>ქუტირის დაცვის თანხა თვეში</t>
  </si>
  <si>
    <t>2016 შესრულების მიხედვით თვიური ხარჯი</t>
  </si>
  <si>
    <t>სხვაობა</t>
  </si>
  <si>
    <t xml:space="preserve">სულ </t>
  </si>
  <si>
    <t>დაცვა</t>
  </si>
  <si>
    <t>სხვაობა დეკემბერი</t>
  </si>
  <si>
    <t>სტაციონარ</t>
  </si>
  <si>
    <t>დამტკიცებული</t>
  </si>
  <si>
    <t>სავარაუდო</t>
  </si>
  <si>
    <t>დეკემბერი (სხვაობა)</t>
  </si>
  <si>
    <t>სტაციონარი</t>
  </si>
  <si>
    <t>სულ</t>
  </si>
  <si>
    <t>დამრგვალებით</t>
  </si>
  <si>
    <t>სულ ფაქტობრივი საწოლი</t>
  </si>
  <si>
    <t>მწვავე საწოლდღის ღირებულება</t>
  </si>
  <si>
    <t>იანვრის ხარჯი</t>
  </si>
  <si>
    <t xml:space="preserve">ერთ პაციენტზე თვის მაქსიმალური ხარჯი ვაუჩერის პირობებში </t>
  </si>
  <si>
    <t xml:space="preserve">ერთ პაციენტზე თვის მაქსიმალური ხარჯი საწოლდღის პირობებში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</si>
</sst>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1" xfId="0" applyFont="1" applyBorder="1" applyAlignment="1">
      <alignment horizontal="center" wrapText="1"/>
    </xf>
    <xf numFmtId="43" fontId="0" fillId="0" borderId="1" xfId="0" applyNumberFormat="1" applyBorder="1"/>
    <xf numFmtId="43" fontId="0" fillId="2" borderId="1" xfId="0" applyNumberFormat="1" applyFill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wrapText="1"/>
    </xf>
    <xf numFmtId="43" fontId="4" fillId="0" borderId="0" xfId="0" applyNumberFormat="1" applyFont="1" applyFill="1" applyBorder="1"/>
    <xf numFmtId="3" fontId="0" fillId="0" borderId="0" xfId="0" applyNumberFormat="1"/>
    <xf numFmtId="43" fontId="0" fillId="0" borderId="0" xfId="1" applyFont="1"/>
    <xf numFmtId="43" fontId="0" fillId="0" borderId="0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opLeftCell="B1" workbookViewId="0">
      <selection activeCell="Q16" sqref="Q16"/>
    </sheetView>
  </sheetViews>
  <sheetFormatPr defaultRowHeight="15" x14ac:dyDescent="0.25"/>
  <cols>
    <col min="1" max="1" width="48.7109375" customWidth="1"/>
    <col min="2" max="2" width="11.85546875" customWidth="1"/>
    <col min="3" max="3" width="11.7109375" customWidth="1"/>
    <col min="4" max="4" width="9.5703125" customWidth="1"/>
    <col min="5" max="5" width="10.42578125" customWidth="1"/>
    <col min="6" max="6" width="14.85546875" customWidth="1"/>
    <col min="7" max="7" width="10.85546875" customWidth="1"/>
    <col min="8" max="8" width="10.42578125" hidden="1" customWidth="1"/>
    <col min="9" max="9" width="8.5703125" customWidth="1"/>
    <col min="10" max="10" width="11.85546875" customWidth="1"/>
    <col min="11" max="11" width="14.85546875" customWidth="1"/>
    <col min="12" max="12" width="14.140625" customWidth="1"/>
    <col min="14" max="14" width="16" customWidth="1"/>
    <col min="15" max="15" width="13.570312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9979100</v>
      </c>
    </row>
    <row r="3" spans="1:15" x14ac:dyDescent="0.25">
      <c r="D3" s="10"/>
      <c r="E3" s="10"/>
      <c r="F3" s="10"/>
      <c r="G3" s="11"/>
      <c r="H3" s="12"/>
    </row>
    <row r="4" spans="1:15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26.25" x14ac:dyDescent="0.25">
      <c r="A5" s="20" t="s">
        <v>4</v>
      </c>
      <c r="B5" s="4">
        <v>85</v>
      </c>
      <c r="C5" s="4">
        <v>40</v>
      </c>
      <c r="D5" s="19">
        <v>1.75</v>
      </c>
      <c r="E5" s="4">
        <v>690</v>
      </c>
      <c r="F5" s="5">
        <f>C5*$D$5*$E$5</f>
        <v>48300</v>
      </c>
      <c r="G5" s="4">
        <v>51</v>
      </c>
      <c r="H5" s="4"/>
      <c r="I5" s="4">
        <v>30.5</v>
      </c>
      <c r="J5" s="19">
        <v>16.600000000000001</v>
      </c>
      <c r="K5" s="5">
        <f>G5*$I$5*$J$5</f>
        <v>25821.300000000003</v>
      </c>
      <c r="L5" s="5">
        <f>F5+K5</f>
        <v>74121.3</v>
      </c>
      <c r="N5" s="5">
        <v>114727.17374999999</v>
      </c>
      <c r="O5" s="18">
        <f>L5-N5</f>
        <v>-40605.873749999984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28980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28980</v>
      </c>
      <c r="N6" s="5">
        <v>43150.861250000002</v>
      </c>
      <c r="O6" s="18">
        <f t="shared" ref="O6:O16" si="3">L6-N6</f>
        <v>-14170.861250000002</v>
      </c>
    </row>
    <row r="7" spans="1:15" x14ac:dyDescent="0.25">
      <c r="A7" s="20" t="s">
        <v>6</v>
      </c>
      <c r="B7" s="6">
        <v>145</v>
      </c>
      <c r="C7" s="4">
        <v>2</v>
      </c>
      <c r="D7" s="4"/>
      <c r="E7" s="4"/>
      <c r="F7" s="5">
        <f t="shared" si="0"/>
        <v>2415</v>
      </c>
      <c r="G7" s="4">
        <v>138</v>
      </c>
      <c r="H7" s="4"/>
      <c r="I7" s="1"/>
      <c r="J7" s="1">
        <f>I5*J5</f>
        <v>506.30000000000007</v>
      </c>
      <c r="K7" s="5">
        <f t="shared" si="1"/>
        <v>69869.400000000009</v>
      </c>
      <c r="L7" s="5">
        <f t="shared" si="2"/>
        <v>72284.400000000009</v>
      </c>
      <c r="N7" s="5">
        <v>66800.625</v>
      </c>
      <c r="O7" s="17">
        <f t="shared" si="3"/>
        <v>5483.7750000000087</v>
      </c>
    </row>
    <row r="8" spans="1:15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10867.5</v>
      </c>
      <c r="G8" s="4">
        <v>20</v>
      </c>
      <c r="H8" s="4"/>
      <c r="I8" s="1"/>
      <c r="J8" s="1"/>
      <c r="K8" s="5">
        <f t="shared" si="1"/>
        <v>10126</v>
      </c>
      <c r="L8" s="5">
        <f t="shared" si="2"/>
        <v>20993.5</v>
      </c>
      <c r="N8" s="5">
        <v>26555.426250000004</v>
      </c>
      <c r="O8" s="18">
        <f t="shared" si="3"/>
        <v>-5561.9262500000041</v>
      </c>
    </row>
    <row r="9" spans="1:15" ht="26.25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18112.5</v>
      </c>
      <c r="G9" s="4">
        <v>133</v>
      </c>
      <c r="H9" s="4"/>
      <c r="I9" s="1"/>
      <c r="J9" s="1"/>
      <c r="K9" s="5">
        <f t="shared" si="1"/>
        <v>67337.900000000009</v>
      </c>
      <c r="L9" s="5">
        <f t="shared" si="2"/>
        <v>85450.400000000009</v>
      </c>
      <c r="N9" s="5">
        <v>95536.25</v>
      </c>
      <c r="O9" s="18">
        <f t="shared" si="3"/>
        <v>-10085.849999999991</v>
      </c>
    </row>
    <row r="10" spans="1:15" ht="27" customHeight="1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39847.5</v>
      </c>
      <c r="G10" s="4">
        <v>171</v>
      </c>
      <c r="H10" s="4"/>
      <c r="I10" s="1"/>
      <c r="J10" s="1"/>
      <c r="K10" s="5">
        <f t="shared" si="1"/>
        <v>86577.3</v>
      </c>
      <c r="L10" s="5">
        <f t="shared" si="2"/>
        <v>126424.8</v>
      </c>
      <c r="N10" s="5">
        <v>123010.87499999999</v>
      </c>
      <c r="O10" s="17">
        <f t="shared" si="3"/>
        <v>3413.9250000000175</v>
      </c>
    </row>
    <row r="11" spans="1:15" ht="26.25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28980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28980</v>
      </c>
      <c r="N11" s="5">
        <v>56744.083750000005</v>
      </c>
      <c r="O11" s="18">
        <f t="shared" si="3"/>
        <v>-27764.083750000005</v>
      </c>
    </row>
    <row r="12" spans="1:15" ht="32.25" customHeight="1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18112.5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18112.5</v>
      </c>
      <c r="N12" s="5">
        <v>33041.087500000001</v>
      </c>
      <c r="O12" s="18">
        <f t="shared" si="3"/>
        <v>-14928.587500000001</v>
      </c>
    </row>
    <row r="13" spans="1:15" ht="27.75" customHeight="1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15697.5</v>
      </c>
      <c r="G13" s="4">
        <v>9</v>
      </c>
      <c r="H13" s="4"/>
      <c r="I13" s="1"/>
      <c r="J13" s="1"/>
      <c r="K13" s="5">
        <f t="shared" si="1"/>
        <v>4556.7000000000007</v>
      </c>
      <c r="L13" s="5">
        <f t="shared" si="2"/>
        <v>20254.2</v>
      </c>
      <c r="N13" s="5">
        <v>40799.445000000007</v>
      </c>
      <c r="O13" s="18">
        <f t="shared" si="3"/>
        <v>-20545.245000000006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10867.5</v>
      </c>
      <c r="G14" s="4">
        <f>209+H14</f>
        <v>501</v>
      </c>
      <c r="H14" s="4">
        <v>292</v>
      </c>
      <c r="I14" s="1"/>
      <c r="J14" s="1"/>
      <c r="K14" s="5">
        <f t="shared" si="1"/>
        <v>253656.30000000002</v>
      </c>
      <c r="L14" s="5">
        <f t="shared" si="2"/>
        <v>264523.80000000005</v>
      </c>
      <c r="N14" s="5">
        <v>334387.07874999993</v>
      </c>
      <c r="O14" s="18">
        <f>L14+L23-N14</f>
        <v>-42777.212083333463</v>
      </c>
    </row>
    <row r="15" spans="1:15" ht="26.25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12075</v>
      </c>
      <c r="G15" s="4">
        <v>3</v>
      </c>
      <c r="H15" s="4"/>
      <c r="I15" s="1"/>
      <c r="J15" s="1"/>
      <c r="K15" s="5">
        <f t="shared" si="1"/>
        <v>1518.9</v>
      </c>
      <c r="L15" s="5">
        <f t="shared" si="2"/>
        <v>13593.9</v>
      </c>
      <c r="N15" s="5">
        <v>12958.553749999999</v>
      </c>
      <c r="O15" s="17">
        <f t="shared" si="3"/>
        <v>635.34625000000051</v>
      </c>
    </row>
    <row r="16" spans="1:15" ht="27" customHeight="1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7245</v>
      </c>
      <c r="G16" s="4">
        <v>86</v>
      </c>
      <c r="H16" s="4"/>
      <c r="I16" s="1"/>
      <c r="J16" s="1"/>
      <c r="K16" s="5">
        <f t="shared" si="1"/>
        <v>43541.8</v>
      </c>
      <c r="L16" s="5">
        <f t="shared" si="2"/>
        <v>50786.8</v>
      </c>
      <c r="N16" s="5">
        <v>38714.818749999991</v>
      </c>
      <c r="O16" s="17">
        <f t="shared" si="3"/>
        <v>12071.981250000012</v>
      </c>
    </row>
    <row r="17" spans="1:12" ht="26.25" x14ac:dyDescent="0.25">
      <c r="A17" s="20" t="s">
        <v>16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241500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563005.60000000009</v>
      </c>
      <c r="L17" s="8">
        <f>SUM(L5:L16)</f>
        <v>804505.60000000021</v>
      </c>
    </row>
    <row r="19" spans="1:12" x14ac:dyDescent="0.25">
      <c r="A19" s="15" t="s">
        <v>25</v>
      </c>
      <c r="F19" s="9">
        <f>F17*12</f>
        <v>2898000</v>
      </c>
      <c r="K19" s="9">
        <f>K17*12</f>
        <v>6756067.2000000011</v>
      </c>
      <c r="L19" s="9">
        <f>L17*12</f>
        <v>9654067.200000003</v>
      </c>
    </row>
    <row r="21" spans="1:12" x14ac:dyDescent="0.25">
      <c r="F21" s="9"/>
    </row>
    <row r="22" spans="1:12" ht="23.25" x14ac:dyDescent="0.25">
      <c r="K22" s="16" t="s">
        <v>26</v>
      </c>
      <c r="L22" s="17">
        <f>B2-L19</f>
        <v>325032.79999999702</v>
      </c>
    </row>
    <row r="23" spans="1:12" ht="23.25" x14ac:dyDescent="0.25">
      <c r="K23" s="16" t="s">
        <v>27</v>
      </c>
      <c r="L23" s="17">
        <f>L22/12</f>
        <v>27086.066666666418</v>
      </c>
    </row>
    <row r="25" spans="1:12" x14ac:dyDescent="0.25">
      <c r="L25" s="9"/>
    </row>
  </sheetData>
  <pageMargins left="0.38" right="0.70866141732283472" top="1.1100000000000001" bottom="2.83" header="0.31496062992125984" footer="0.31496062992125984"/>
  <pageSetup paperSize="8" scale="96" fitToHeight="0" orientation="landscape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workbookViewId="0">
      <selection activeCell="F19" sqref="F19"/>
    </sheetView>
  </sheetViews>
  <sheetFormatPr defaultRowHeight="15" x14ac:dyDescent="0.25"/>
  <cols>
    <col min="1" max="1" width="53.5703125" customWidth="1"/>
    <col min="2" max="2" width="16.7109375" customWidth="1"/>
    <col min="3" max="3" width="11.7109375" customWidth="1"/>
    <col min="4" max="5" width="15" bestFit="1" customWidth="1"/>
    <col min="6" max="6" width="14.5703125" customWidth="1"/>
    <col min="7" max="7" width="16.4257812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3" max="13" width="15.140625" customWidth="1"/>
    <col min="14" max="14" width="15" bestFit="1" customWidth="1"/>
    <col min="15" max="15" width="15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B2" s="13">
        <v>11479100</v>
      </c>
    </row>
    <row r="3" spans="1:17" x14ac:dyDescent="0.25">
      <c r="D3" s="10"/>
      <c r="E3" s="10"/>
      <c r="F3" s="10"/>
      <c r="G3" s="11"/>
      <c r="H3" s="12"/>
    </row>
    <row r="4" spans="1:17" ht="45" x14ac:dyDescent="0.25">
      <c r="A4" s="1"/>
      <c r="B4" s="3" t="s">
        <v>40</v>
      </c>
      <c r="C4" s="3" t="s">
        <v>1</v>
      </c>
      <c r="D4" s="2" t="s">
        <v>18</v>
      </c>
      <c r="E4" s="2" t="s">
        <v>41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M4" s="14" t="s">
        <v>39</v>
      </c>
      <c r="N4" s="14" t="s">
        <v>34</v>
      </c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4">
        <f>C5+G5</f>
        <v>85</v>
      </c>
      <c r="C5" s="4">
        <v>44</v>
      </c>
      <c r="D5" s="19">
        <v>1</v>
      </c>
      <c r="E5" s="4">
        <v>46</v>
      </c>
      <c r="F5" s="5">
        <f>C5*$E$5*$I$5</f>
        <v>61732</v>
      </c>
      <c r="G5" s="4">
        <v>41</v>
      </c>
      <c r="H5" s="4"/>
      <c r="I5" s="4">
        <v>30.5</v>
      </c>
      <c r="J5" s="19">
        <v>19</v>
      </c>
      <c r="K5" s="5">
        <f>G5*$I$5*$J$5</f>
        <v>23759.5</v>
      </c>
      <c r="L5" s="5">
        <f t="shared" ref="L5:L16" si="0">F5+K5</f>
        <v>85491.5</v>
      </c>
      <c r="M5" s="5">
        <v>85500</v>
      </c>
      <c r="N5" s="5">
        <v>84760</v>
      </c>
      <c r="O5" s="9">
        <f>N5</f>
        <v>84760</v>
      </c>
      <c r="P5" s="5">
        <v>114727.17374999999</v>
      </c>
      <c r="Q5" s="5">
        <f>M5-P5</f>
        <v>-29227.173749999987</v>
      </c>
    </row>
    <row r="6" spans="1:17" x14ac:dyDescent="0.25">
      <c r="A6" s="20" t="s">
        <v>5</v>
      </c>
      <c r="B6" s="4">
        <f t="shared" ref="B6:B16" si="1">C6+G6</f>
        <v>42</v>
      </c>
      <c r="C6" s="4">
        <v>37</v>
      </c>
      <c r="D6" s="4"/>
      <c r="E6" s="4"/>
      <c r="F6" s="5">
        <f t="shared" ref="F6:F16" si="2">C6*$E$5*$I$5</f>
        <v>51911</v>
      </c>
      <c r="G6" s="4">
        <v>5</v>
      </c>
      <c r="H6" s="4"/>
      <c r="I6" s="1"/>
      <c r="J6" s="1"/>
      <c r="K6" s="5">
        <f t="shared" ref="K6:K16" si="3">G6*$I$5*$J$5</f>
        <v>2897.5</v>
      </c>
      <c r="L6" s="5">
        <f t="shared" si="0"/>
        <v>54808.5</v>
      </c>
      <c r="M6" s="5">
        <v>54800</v>
      </c>
      <c r="N6" s="5">
        <v>33120</v>
      </c>
      <c r="O6" s="25">
        <v>16600</v>
      </c>
      <c r="P6" s="5">
        <v>43150.861250000002</v>
      </c>
      <c r="Q6" s="5">
        <f t="shared" ref="Q6:Q16" si="4">M6-P6</f>
        <v>11649.138749999998</v>
      </c>
    </row>
    <row r="7" spans="1:17" ht="21" customHeight="1" x14ac:dyDescent="0.25">
      <c r="A7" s="20" t="s">
        <v>6</v>
      </c>
      <c r="B7" s="4">
        <f t="shared" si="1"/>
        <v>140</v>
      </c>
      <c r="C7" s="4">
        <v>0</v>
      </c>
      <c r="D7" s="4"/>
      <c r="E7" s="4"/>
      <c r="F7" s="5">
        <f t="shared" si="2"/>
        <v>0</v>
      </c>
      <c r="G7" s="4">
        <v>140</v>
      </c>
      <c r="H7" s="4"/>
      <c r="I7" s="1"/>
      <c r="J7" s="1">
        <f>I5*J5</f>
        <v>579.5</v>
      </c>
      <c r="K7" s="5">
        <f t="shared" si="3"/>
        <v>81130</v>
      </c>
      <c r="L7" s="5">
        <f t="shared" si="0"/>
        <v>81130</v>
      </c>
      <c r="M7" s="5">
        <v>81130</v>
      </c>
      <c r="N7" s="5">
        <v>82730</v>
      </c>
      <c r="O7" s="9">
        <f>N7</f>
        <v>82730</v>
      </c>
      <c r="P7" s="5">
        <v>66800.625</v>
      </c>
      <c r="Q7" s="5">
        <f t="shared" si="4"/>
        <v>14329.375</v>
      </c>
    </row>
    <row r="8" spans="1:17" ht="27.75" customHeight="1" x14ac:dyDescent="0.25">
      <c r="A8" s="20" t="s">
        <v>7</v>
      </c>
      <c r="B8" s="4">
        <f t="shared" si="1"/>
        <v>30</v>
      </c>
      <c r="C8" s="4">
        <v>9</v>
      </c>
      <c r="D8" s="4"/>
      <c r="E8" s="4"/>
      <c r="F8" s="5">
        <f t="shared" si="2"/>
        <v>12627</v>
      </c>
      <c r="G8" s="4">
        <v>21</v>
      </c>
      <c r="H8" s="4"/>
      <c r="I8" s="1"/>
      <c r="J8" s="1"/>
      <c r="K8" s="5">
        <f t="shared" si="3"/>
        <v>12169.5</v>
      </c>
      <c r="L8" s="5">
        <f t="shared" si="0"/>
        <v>24796.5</v>
      </c>
      <c r="M8" s="5">
        <v>24800</v>
      </c>
      <c r="N8" s="5">
        <v>24010</v>
      </c>
      <c r="O8" s="9">
        <f>N8</f>
        <v>24010</v>
      </c>
      <c r="P8" s="5">
        <v>26555.426250000004</v>
      </c>
      <c r="Q8" s="5">
        <f t="shared" si="4"/>
        <v>-1755.4262500000041</v>
      </c>
    </row>
    <row r="9" spans="1:17" ht="25.5" customHeight="1" x14ac:dyDescent="0.25">
      <c r="A9" s="20" t="s">
        <v>8</v>
      </c>
      <c r="B9" s="4">
        <f t="shared" si="1"/>
        <v>150</v>
      </c>
      <c r="C9" s="4">
        <v>14</v>
      </c>
      <c r="D9" s="4"/>
      <c r="E9" s="4"/>
      <c r="F9" s="5">
        <f t="shared" si="2"/>
        <v>19642</v>
      </c>
      <c r="G9" s="4">
        <v>136</v>
      </c>
      <c r="H9" s="4"/>
      <c r="I9" s="1"/>
      <c r="J9" s="1"/>
      <c r="K9" s="5">
        <f t="shared" si="3"/>
        <v>78812</v>
      </c>
      <c r="L9" s="5">
        <f t="shared" si="0"/>
        <v>98454</v>
      </c>
      <c r="M9" s="5">
        <v>98500</v>
      </c>
      <c r="N9" s="5">
        <v>97770</v>
      </c>
      <c r="O9" s="9">
        <f>N9</f>
        <v>97770</v>
      </c>
      <c r="P9" s="5">
        <v>95536.25</v>
      </c>
      <c r="Q9" s="5">
        <f t="shared" si="4"/>
        <v>2963.75</v>
      </c>
    </row>
    <row r="10" spans="1:17" ht="26.25" x14ac:dyDescent="0.25">
      <c r="A10" s="20" t="s">
        <v>9</v>
      </c>
      <c r="B10" s="4">
        <f t="shared" si="1"/>
        <v>214</v>
      </c>
      <c r="C10" s="4">
        <v>25</v>
      </c>
      <c r="D10" s="4"/>
      <c r="E10" s="4"/>
      <c r="F10" s="5">
        <f t="shared" si="2"/>
        <v>35075</v>
      </c>
      <c r="G10" s="4">
        <v>189</v>
      </c>
      <c r="H10" s="4"/>
      <c r="I10" s="1"/>
      <c r="J10" s="1"/>
      <c r="K10" s="5">
        <f t="shared" si="3"/>
        <v>109525.5</v>
      </c>
      <c r="L10" s="5">
        <f t="shared" si="0"/>
        <v>144600.5</v>
      </c>
      <c r="M10" s="5">
        <v>144600</v>
      </c>
      <c r="N10" s="5">
        <v>144635</v>
      </c>
      <c r="O10" s="9">
        <f>N10</f>
        <v>144635</v>
      </c>
      <c r="P10" s="5">
        <v>123010.87499999999</v>
      </c>
      <c r="Q10" s="5">
        <f t="shared" si="4"/>
        <v>21589.125000000015</v>
      </c>
    </row>
    <row r="11" spans="1:17" ht="30" customHeight="1" x14ac:dyDescent="0.25">
      <c r="A11" s="20" t="s">
        <v>10</v>
      </c>
      <c r="B11" s="4">
        <f t="shared" si="1"/>
        <v>30</v>
      </c>
      <c r="C11" s="4">
        <v>27</v>
      </c>
      <c r="D11" s="4"/>
      <c r="E11" s="4"/>
      <c r="F11" s="5">
        <f t="shared" si="2"/>
        <v>37881</v>
      </c>
      <c r="G11" s="4">
        <v>3</v>
      </c>
      <c r="H11" s="4"/>
      <c r="I11" s="1"/>
      <c r="J11" s="1"/>
      <c r="K11" s="5">
        <f t="shared" si="3"/>
        <v>1738.5</v>
      </c>
      <c r="L11" s="5">
        <f t="shared" si="0"/>
        <v>39619.5</v>
      </c>
      <c r="M11" s="5">
        <v>39600</v>
      </c>
      <c r="N11" s="5">
        <v>33120</v>
      </c>
      <c r="O11" s="9"/>
      <c r="P11" s="5">
        <v>56744.083750000005</v>
      </c>
      <c r="Q11" s="5">
        <f t="shared" si="4"/>
        <v>-17144.083750000005</v>
      </c>
    </row>
    <row r="12" spans="1:17" ht="26.25" x14ac:dyDescent="0.25">
      <c r="A12" s="20" t="s">
        <v>11</v>
      </c>
      <c r="B12" s="4">
        <f t="shared" si="1"/>
        <v>30</v>
      </c>
      <c r="C12" s="4">
        <v>27</v>
      </c>
      <c r="D12" s="4"/>
      <c r="E12" s="4"/>
      <c r="F12" s="5">
        <f t="shared" si="2"/>
        <v>37881</v>
      </c>
      <c r="G12" s="4">
        <v>3</v>
      </c>
      <c r="H12" s="4"/>
      <c r="I12" s="1"/>
      <c r="J12" s="1"/>
      <c r="K12" s="5">
        <f t="shared" si="3"/>
        <v>1738.5</v>
      </c>
      <c r="L12" s="5">
        <f t="shared" si="0"/>
        <v>39619.5</v>
      </c>
      <c r="M12" s="5">
        <v>39600</v>
      </c>
      <c r="N12" s="5">
        <v>20700</v>
      </c>
      <c r="O12" s="9">
        <f>N12</f>
        <v>20700</v>
      </c>
      <c r="P12" s="5">
        <v>33041.087500000001</v>
      </c>
      <c r="Q12" s="5">
        <f t="shared" si="4"/>
        <v>6558.9124999999985</v>
      </c>
    </row>
    <row r="13" spans="1:17" ht="22.5" customHeight="1" x14ac:dyDescent="0.25">
      <c r="A13" s="20" t="s">
        <v>12</v>
      </c>
      <c r="B13" s="4">
        <f t="shared" si="1"/>
        <v>25</v>
      </c>
      <c r="C13" s="4">
        <v>17</v>
      </c>
      <c r="D13" s="4"/>
      <c r="E13" s="4"/>
      <c r="F13" s="5">
        <f t="shared" si="2"/>
        <v>23851</v>
      </c>
      <c r="G13" s="4">
        <v>8</v>
      </c>
      <c r="H13" s="4"/>
      <c r="I13" s="1"/>
      <c r="J13" s="1"/>
      <c r="K13" s="5">
        <f t="shared" si="3"/>
        <v>4636</v>
      </c>
      <c r="L13" s="5">
        <f t="shared" si="0"/>
        <v>28487</v>
      </c>
      <c r="M13" s="5">
        <v>28500</v>
      </c>
      <c r="N13" s="5">
        <v>23150</v>
      </c>
      <c r="O13" s="9">
        <f>N13</f>
        <v>23150</v>
      </c>
      <c r="P13" s="5">
        <v>40799.445000000007</v>
      </c>
      <c r="Q13" s="5">
        <f t="shared" si="4"/>
        <v>-12299.445000000007</v>
      </c>
    </row>
    <row r="14" spans="1:17" ht="26.25" x14ac:dyDescent="0.25">
      <c r="A14" s="20" t="s">
        <v>13</v>
      </c>
      <c r="B14" s="4">
        <f t="shared" si="1"/>
        <v>510</v>
      </c>
      <c r="C14" s="4">
        <v>9</v>
      </c>
      <c r="D14" s="4"/>
      <c r="E14" s="4"/>
      <c r="F14" s="5">
        <f t="shared" si="2"/>
        <v>12627</v>
      </c>
      <c r="G14" s="4">
        <v>501</v>
      </c>
      <c r="H14" s="4">
        <v>292</v>
      </c>
      <c r="I14" s="1"/>
      <c r="J14" s="1"/>
      <c r="K14" s="5">
        <f t="shared" si="3"/>
        <v>290329.5</v>
      </c>
      <c r="L14" s="5">
        <f t="shared" si="0"/>
        <v>302956.5</v>
      </c>
      <c r="M14" s="5">
        <v>303000</v>
      </c>
      <c r="N14" s="5">
        <v>302750</v>
      </c>
      <c r="O14" s="9">
        <f>N14</f>
        <v>302750</v>
      </c>
      <c r="P14" s="5">
        <v>334387.07874999993</v>
      </c>
      <c r="Q14" s="5">
        <f>M14+L22-P14</f>
        <v>448612.92125000007</v>
      </c>
    </row>
    <row r="15" spans="1:17" ht="28.5" customHeight="1" x14ac:dyDescent="0.25">
      <c r="A15" s="20" t="s">
        <v>14</v>
      </c>
      <c r="B15" s="4">
        <f t="shared" si="1"/>
        <v>15</v>
      </c>
      <c r="C15" s="4">
        <v>6</v>
      </c>
      <c r="D15" s="4"/>
      <c r="E15" s="4"/>
      <c r="F15" s="5">
        <f t="shared" si="2"/>
        <v>8418</v>
      </c>
      <c r="G15" s="4">
        <v>9</v>
      </c>
      <c r="H15" s="4"/>
      <c r="I15" s="1"/>
      <c r="J15" s="1"/>
      <c r="K15" s="5">
        <f t="shared" si="3"/>
        <v>5215.5</v>
      </c>
      <c r="L15" s="5">
        <f t="shared" si="0"/>
        <v>13633.5</v>
      </c>
      <c r="M15" s="5">
        <v>13650</v>
      </c>
      <c r="N15" s="5">
        <v>15540</v>
      </c>
      <c r="O15" s="9">
        <f>N15</f>
        <v>15540</v>
      </c>
      <c r="P15" s="5">
        <v>12958.553749999999</v>
      </c>
      <c r="Q15" s="5">
        <f t="shared" si="4"/>
        <v>691.44625000000087</v>
      </c>
    </row>
    <row r="16" spans="1:17" ht="26.25" x14ac:dyDescent="0.25">
      <c r="A16" s="20" t="s">
        <v>15</v>
      </c>
      <c r="B16" s="4">
        <f t="shared" si="1"/>
        <v>100</v>
      </c>
      <c r="C16" s="4">
        <v>0</v>
      </c>
      <c r="D16" s="4"/>
      <c r="E16" s="4"/>
      <c r="F16" s="5">
        <f t="shared" si="2"/>
        <v>0</v>
      </c>
      <c r="G16" s="4">
        <v>100</v>
      </c>
      <c r="H16" s="4"/>
      <c r="I16" s="1"/>
      <c r="J16" s="1"/>
      <c r="K16" s="5">
        <f t="shared" si="3"/>
        <v>57950</v>
      </c>
      <c r="L16" s="5">
        <f t="shared" si="0"/>
        <v>57950</v>
      </c>
      <c r="M16" s="5">
        <v>57950</v>
      </c>
      <c r="N16" s="5">
        <v>58120</v>
      </c>
      <c r="O16" s="9">
        <f>N16</f>
        <v>58120</v>
      </c>
      <c r="P16" s="5">
        <v>38714.818749999991</v>
      </c>
      <c r="Q16" s="5">
        <f t="shared" si="4"/>
        <v>19235.181250000009</v>
      </c>
    </row>
    <row r="17" spans="1:15" ht="15.75" x14ac:dyDescent="0.25">
      <c r="A17" s="20" t="s">
        <v>30</v>
      </c>
      <c r="B17" s="7">
        <f>SUM(B5:B16)</f>
        <v>1371</v>
      </c>
      <c r="C17" s="7">
        <f>SUM(C5:C16)</f>
        <v>215</v>
      </c>
      <c r="D17" s="7"/>
      <c r="E17" s="7"/>
      <c r="F17" s="8">
        <f>SUM(F5:F16)</f>
        <v>301645</v>
      </c>
      <c r="G17" s="7">
        <f>SUM(G5:G16)</f>
        <v>1156</v>
      </c>
      <c r="H17" s="7">
        <f>SUM(H5:H16)</f>
        <v>292</v>
      </c>
      <c r="I17" s="1"/>
      <c r="J17" s="1"/>
      <c r="K17" s="8">
        <f>SUM(K5:K16)</f>
        <v>669902</v>
      </c>
      <c r="L17" s="8">
        <f>SUM(L5:L16)</f>
        <v>971547</v>
      </c>
      <c r="M17" s="8">
        <f>SUM(M5:M16)</f>
        <v>971630</v>
      </c>
      <c r="N17" s="8">
        <f>SUM(N5:N16)</f>
        <v>920405</v>
      </c>
      <c r="O17" s="9">
        <f>SUM(O5:O16)</f>
        <v>870765</v>
      </c>
    </row>
    <row r="19" spans="1:15" x14ac:dyDescent="0.25">
      <c r="A19" s="15"/>
      <c r="D19" s="9"/>
      <c r="F19" s="9"/>
      <c r="K19" s="9"/>
      <c r="L19" s="9">
        <f>L17*11</f>
        <v>10687017</v>
      </c>
      <c r="M19" s="9"/>
    </row>
    <row r="21" spans="1:15" x14ac:dyDescent="0.25">
      <c r="F21" s="9"/>
    </row>
    <row r="22" spans="1:15" ht="35.25" customHeight="1" x14ac:dyDescent="0.25">
      <c r="K22" s="16" t="s">
        <v>26</v>
      </c>
      <c r="L22" s="17">
        <f>L23*12</f>
        <v>480000</v>
      </c>
      <c r="M22" s="26"/>
      <c r="N22" s="9"/>
      <c r="O22" s="9"/>
    </row>
    <row r="23" spans="1:15" ht="29.25" customHeight="1" x14ac:dyDescent="0.25">
      <c r="K23" s="16" t="s">
        <v>27</v>
      </c>
      <c r="L23" s="17">
        <v>40000</v>
      </c>
      <c r="M23" s="26"/>
      <c r="N23" s="9"/>
      <c r="O23" s="9"/>
    </row>
    <row r="25" spans="1:15" x14ac:dyDescent="0.25">
      <c r="L25" s="9"/>
      <c r="M25" s="9"/>
    </row>
    <row r="26" spans="1:15" x14ac:dyDescent="0.25">
      <c r="A26" t="s">
        <v>36</v>
      </c>
      <c r="B26" s="25">
        <v>78000</v>
      </c>
    </row>
    <row r="27" spans="1:15" x14ac:dyDescent="0.25">
      <c r="A27" t="s">
        <v>42</v>
      </c>
      <c r="B27" s="25">
        <f>O17</f>
        <v>870765</v>
      </c>
    </row>
    <row r="28" spans="1:15" x14ac:dyDescent="0.25">
      <c r="A28" t="s">
        <v>37</v>
      </c>
      <c r="B28" s="25">
        <f>L19</f>
        <v>10687017</v>
      </c>
    </row>
    <row r="29" spans="1:15" x14ac:dyDescent="0.25">
      <c r="A29" t="s">
        <v>31</v>
      </c>
      <c r="B29" s="25"/>
    </row>
    <row r="30" spans="1:15" x14ac:dyDescent="0.25">
      <c r="A30" t="s">
        <v>38</v>
      </c>
      <c r="B30" s="25">
        <f>B26+B27+B28</f>
        <v>11635782</v>
      </c>
      <c r="C30" s="24">
        <f>B2</f>
        <v>11479100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opLeftCell="B4" workbookViewId="0">
      <selection activeCell="L11" sqref="L11"/>
    </sheetView>
  </sheetViews>
  <sheetFormatPr defaultRowHeight="15" x14ac:dyDescent="0.25"/>
  <cols>
    <col min="1" max="1" width="53.5703125" customWidth="1"/>
    <col min="2" max="2" width="16.7109375" customWidth="1"/>
    <col min="3" max="3" width="11.7109375" customWidth="1"/>
    <col min="4" max="5" width="15" bestFit="1" customWidth="1"/>
    <col min="6" max="6" width="14.5703125" customWidth="1"/>
    <col min="7" max="7" width="16.4257812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3" max="13" width="15.140625" customWidth="1"/>
    <col min="14" max="14" width="15" bestFit="1" customWidth="1"/>
    <col min="15" max="15" width="15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B2" s="13">
        <v>11479100</v>
      </c>
    </row>
    <row r="3" spans="1:17" x14ac:dyDescent="0.25">
      <c r="D3" s="10"/>
      <c r="E3" s="10"/>
      <c r="F3" s="10"/>
      <c r="G3" s="11"/>
      <c r="H3" s="12"/>
    </row>
    <row r="4" spans="1:17" ht="45" x14ac:dyDescent="0.25">
      <c r="A4" s="1"/>
      <c r="B4" s="3" t="s">
        <v>40</v>
      </c>
      <c r="C4" s="3" t="s">
        <v>1</v>
      </c>
      <c r="D4" s="2" t="s">
        <v>18</v>
      </c>
      <c r="E4" s="2" t="s">
        <v>41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M4" s="14" t="s">
        <v>39</v>
      </c>
      <c r="N4" s="14" t="s">
        <v>34</v>
      </c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4">
        <f>C5+G5</f>
        <v>85</v>
      </c>
      <c r="C5" s="4">
        <v>44</v>
      </c>
      <c r="D5" s="19">
        <v>1</v>
      </c>
      <c r="E5" s="4">
        <v>46</v>
      </c>
      <c r="F5" s="5">
        <f>C5*$E$5*$I$5</f>
        <v>61732</v>
      </c>
      <c r="G5" s="4">
        <v>41</v>
      </c>
      <c r="H5" s="4"/>
      <c r="I5" s="4">
        <v>30.5</v>
      </c>
      <c r="J5" s="19">
        <v>19</v>
      </c>
      <c r="K5" s="5">
        <f>G5*$I$5*$J$5</f>
        <v>23759.5</v>
      </c>
      <c r="L5" s="5">
        <f t="shared" ref="L5:L16" si="0">F5+K5</f>
        <v>85491.5</v>
      </c>
      <c r="M5" s="5">
        <v>85500</v>
      </c>
      <c r="N5" s="5">
        <v>84760</v>
      </c>
      <c r="O5" s="9">
        <f>N5</f>
        <v>84760</v>
      </c>
      <c r="P5" s="5">
        <v>114727.17374999999</v>
      </c>
      <c r="Q5" s="5">
        <f>M5-P5</f>
        <v>-29227.173749999987</v>
      </c>
    </row>
    <row r="6" spans="1:17" x14ac:dyDescent="0.25">
      <c r="A6" s="20" t="s">
        <v>5</v>
      </c>
      <c r="B6" s="4">
        <f t="shared" ref="B6:B16" si="1">C6+G6</f>
        <v>42</v>
      </c>
      <c r="C6" s="4">
        <v>37</v>
      </c>
      <c r="D6" s="4"/>
      <c r="E6" s="4"/>
      <c r="F6" s="5">
        <f t="shared" ref="F6:F16" si="2">C6*$E$5*$I$5</f>
        <v>51911</v>
      </c>
      <c r="G6" s="4">
        <v>5</v>
      </c>
      <c r="H6" s="4"/>
      <c r="I6" s="1"/>
      <c r="J6" s="1"/>
      <c r="K6" s="5">
        <f t="shared" ref="K6:K16" si="3">G6*$I$5*$J$5</f>
        <v>2897.5</v>
      </c>
      <c r="L6" s="5">
        <f t="shared" si="0"/>
        <v>54808.5</v>
      </c>
      <c r="M6" s="5">
        <v>54800</v>
      </c>
      <c r="N6" s="5">
        <v>33120</v>
      </c>
      <c r="O6" s="25">
        <v>16600</v>
      </c>
      <c r="P6" s="5">
        <v>43150.861250000002</v>
      </c>
      <c r="Q6" s="5">
        <f t="shared" ref="Q6:Q16" si="4">M6-P6</f>
        <v>11649.138749999998</v>
      </c>
    </row>
    <row r="7" spans="1:17" ht="21" customHeight="1" x14ac:dyDescent="0.25">
      <c r="A7" s="20" t="s">
        <v>6</v>
      </c>
      <c r="B7" s="4">
        <f t="shared" si="1"/>
        <v>140</v>
      </c>
      <c r="C7" s="4">
        <v>0</v>
      </c>
      <c r="D7" s="4"/>
      <c r="E7" s="4"/>
      <c r="F7" s="5">
        <f t="shared" si="2"/>
        <v>0</v>
      </c>
      <c r="G7" s="4">
        <v>140</v>
      </c>
      <c r="H7" s="4"/>
      <c r="I7" s="1"/>
      <c r="J7" s="1">
        <f>I5*J5</f>
        <v>579.5</v>
      </c>
      <c r="K7" s="5">
        <f t="shared" si="3"/>
        <v>81130</v>
      </c>
      <c r="L7" s="5">
        <f t="shared" si="0"/>
        <v>81130</v>
      </c>
      <c r="M7" s="5">
        <v>81130</v>
      </c>
      <c r="N7" s="5">
        <v>82730</v>
      </c>
      <c r="O7" s="9">
        <f>N7</f>
        <v>82730</v>
      </c>
      <c r="P7" s="5">
        <v>66800.625</v>
      </c>
      <c r="Q7" s="5">
        <f t="shared" si="4"/>
        <v>14329.375</v>
      </c>
    </row>
    <row r="8" spans="1:17" ht="27.75" customHeight="1" x14ac:dyDescent="0.25">
      <c r="A8" s="20" t="s">
        <v>7</v>
      </c>
      <c r="B8" s="4">
        <f t="shared" si="1"/>
        <v>30</v>
      </c>
      <c r="C8" s="4">
        <v>9</v>
      </c>
      <c r="D8" s="4"/>
      <c r="E8" s="4"/>
      <c r="F8" s="5">
        <f t="shared" si="2"/>
        <v>12627</v>
      </c>
      <c r="G8" s="4">
        <v>21</v>
      </c>
      <c r="H8" s="4"/>
      <c r="I8" s="1"/>
      <c r="J8" s="1"/>
      <c r="K8" s="5">
        <f t="shared" si="3"/>
        <v>12169.5</v>
      </c>
      <c r="L8" s="5">
        <f t="shared" si="0"/>
        <v>24796.5</v>
      </c>
      <c r="M8" s="5">
        <v>24800</v>
      </c>
      <c r="N8" s="5">
        <v>24010</v>
      </c>
      <c r="O8" s="9">
        <f>N8</f>
        <v>24010</v>
      </c>
      <c r="P8" s="5">
        <v>26555.426250000004</v>
      </c>
      <c r="Q8" s="5">
        <f t="shared" si="4"/>
        <v>-1755.4262500000041</v>
      </c>
    </row>
    <row r="9" spans="1:17" ht="25.5" customHeight="1" x14ac:dyDescent="0.25">
      <c r="A9" s="20" t="s">
        <v>8</v>
      </c>
      <c r="B9" s="4">
        <f t="shared" si="1"/>
        <v>150</v>
      </c>
      <c r="C9" s="4">
        <v>14</v>
      </c>
      <c r="D9" s="4"/>
      <c r="E9" s="4"/>
      <c r="F9" s="5">
        <f t="shared" si="2"/>
        <v>19642</v>
      </c>
      <c r="G9" s="4">
        <v>136</v>
      </c>
      <c r="H9" s="4"/>
      <c r="I9" s="1"/>
      <c r="J9" s="1"/>
      <c r="K9" s="5">
        <f t="shared" si="3"/>
        <v>78812</v>
      </c>
      <c r="L9" s="5">
        <f t="shared" si="0"/>
        <v>98454</v>
      </c>
      <c r="M9" s="5">
        <v>98500</v>
      </c>
      <c r="N9" s="5">
        <v>97770</v>
      </c>
      <c r="O9" s="9">
        <f>N9</f>
        <v>97770</v>
      </c>
      <c r="P9" s="5">
        <v>95536.25</v>
      </c>
      <c r="Q9" s="5">
        <f t="shared" si="4"/>
        <v>2963.75</v>
      </c>
    </row>
    <row r="10" spans="1:17" ht="26.25" x14ac:dyDescent="0.25">
      <c r="A10" s="20" t="s">
        <v>9</v>
      </c>
      <c r="B10" s="4">
        <f t="shared" si="1"/>
        <v>214</v>
      </c>
      <c r="C10" s="4">
        <v>25</v>
      </c>
      <c r="D10" s="4"/>
      <c r="E10" s="4"/>
      <c r="F10" s="5">
        <f t="shared" si="2"/>
        <v>35075</v>
      </c>
      <c r="G10" s="4">
        <v>189</v>
      </c>
      <c r="H10" s="4"/>
      <c r="I10" s="1"/>
      <c r="J10" s="1"/>
      <c r="K10" s="5">
        <f t="shared" si="3"/>
        <v>109525.5</v>
      </c>
      <c r="L10" s="5">
        <f t="shared" si="0"/>
        <v>144600.5</v>
      </c>
      <c r="M10" s="5">
        <v>144600</v>
      </c>
      <c r="N10" s="5">
        <v>144635</v>
      </c>
      <c r="O10" s="9">
        <f>N10</f>
        <v>144635</v>
      </c>
      <c r="P10" s="5">
        <v>123010.87499999999</v>
      </c>
      <c r="Q10" s="5">
        <f t="shared" si="4"/>
        <v>21589.125000000015</v>
      </c>
    </row>
    <row r="11" spans="1:17" ht="30" customHeight="1" x14ac:dyDescent="0.25">
      <c r="A11" s="20" t="s">
        <v>10</v>
      </c>
      <c r="B11" s="4">
        <f t="shared" si="1"/>
        <v>30</v>
      </c>
      <c r="C11" s="4">
        <v>27</v>
      </c>
      <c r="D11" s="4"/>
      <c r="E11" s="4"/>
      <c r="F11" s="5">
        <f t="shared" si="2"/>
        <v>37881</v>
      </c>
      <c r="G11" s="4">
        <v>3</v>
      </c>
      <c r="H11" s="4"/>
      <c r="I11" s="1"/>
      <c r="J11" s="1"/>
      <c r="K11" s="5">
        <f t="shared" si="3"/>
        <v>1738.5</v>
      </c>
      <c r="L11" s="5">
        <f t="shared" si="0"/>
        <v>39619.5</v>
      </c>
      <c r="M11" s="5">
        <v>39600</v>
      </c>
      <c r="N11" s="5">
        <v>33120</v>
      </c>
      <c r="O11" s="9"/>
      <c r="P11" s="5">
        <v>56744.083750000005</v>
      </c>
      <c r="Q11" s="5">
        <f t="shared" si="4"/>
        <v>-17144.083750000005</v>
      </c>
    </row>
    <row r="12" spans="1:17" ht="26.25" x14ac:dyDescent="0.25">
      <c r="A12" s="20" t="s">
        <v>11</v>
      </c>
      <c r="B12" s="4">
        <f t="shared" si="1"/>
        <v>30</v>
      </c>
      <c r="C12" s="4">
        <v>27</v>
      </c>
      <c r="D12" s="4"/>
      <c r="E12" s="4"/>
      <c r="F12" s="5">
        <f t="shared" si="2"/>
        <v>37881</v>
      </c>
      <c r="G12" s="4">
        <v>3</v>
      </c>
      <c r="H12" s="4"/>
      <c r="I12" s="1"/>
      <c r="J12" s="1"/>
      <c r="K12" s="5">
        <f t="shared" si="3"/>
        <v>1738.5</v>
      </c>
      <c r="L12" s="5">
        <f t="shared" si="0"/>
        <v>39619.5</v>
      </c>
      <c r="M12" s="5">
        <v>39600</v>
      </c>
      <c r="N12" s="5">
        <v>20700</v>
      </c>
      <c r="O12" s="9">
        <f>N12</f>
        <v>20700</v>
      </c>
      <c r="P12" s="5">
        <v>33041.087500000001</v>
      </c>
      <c r="Q12" s="5">
        <f t="shared" si="4"/>
        <v>6558.9124999999985</v>
      </c>
    </row>
    <row r="13" spans="1:17" ht="22.5" customHeight="1" x14ac:dyDescent="0.25">
      <c r="A13" s="20" t="s">
        <v>12</v>
      </c>
      <c r="B13" s="4">
        <f t="shared" si="1"/>
        <v>25</v>
      </c>
      <c r="C13" s="4">
        <v>17</v>
      </c>
      <c r="D13" s="4"/>
      <c r="E13" s="4"/>
      <c r="F13" s="5">
        <f t="shared" si="2"/>
        <v>23851</v>
      </c>
      <c r="G13" s="4">
        <v>8</v>
      </c>
      <c r="H13" s="4"/>
      <c r="I13" s="1"/>
      <c r="J13" s="1"/>
      <c r="K13" s="5">
        <f t="shared" si="3"/>
        <v>4636</v>
      </c>
      <c r="L13" s="5">
        <f t="shared" si="0"/>
        <v>28487</v>
      </c>
      <c r="M13" s="5">
        <v>28500</v>
      </c>
      <c r="N13" s="5">
        <v>23150</v>
      </c>
      <c r="O13" s="9">
        <f>N13</f>
        <v>23150</v>
      </c>
      <c r="P13" s="5">
        <v>40799.445000000007</v>
      </c>
      <c r="Q13" s="5">
        <f t="shared" si="4"/>
        <v>-12299.445000000007</v>
      </c>
    </row>
    <row r="14" spans="1:17" ht="26.25" x14ac:dyDescent="0.25">
      <c r="A14" s="20" t="s">
        <v>13</v>
      </c>
      <c r="B14" s="4">
        <f t="shared" si="1"/>
        <v>510</v>
      </c>
      <c r="C14" s="4">
        <v>9</v>
      </c>
      <c r="D14" s="4"/>
      <c r="E14" s="4"/>
      <c r="F14" s="5">
        <f t="shared" si="2"/>
        <v>12627</v>
      </c>
      <c r="G14" s="4">
        <v>501</v>
      </c>
      <c r="H14" s="4">
        <v>292</v>
      </c>
      <c r="I14" s="1"/>
      <c r="J14" s="1"/>
      <c r="K14" s="5">
        <f t="shared" si="3"/>
        <v>290329.5</v>
      </c>
      <c r="L14" s="5">
        <f t="shared" si="0"/>
        <v>302956.5</v>
      </c>
      <c r="M14" s="5">
        <v>303000</v>
      </c>
      <c r="N14" s="5">
        <v>302750</v>
      </c>
      <c r="O14" s="9">
        <f>N14</f>
        <v>302750</v>
      </c>
      <c r="P14" s="5">
        <v>334387.07874999993</v>
      </c>
      <c r="Q14" s="5">
        <f>M14+L22-P14</f>
        <v>448612.92125000007</v>
      </c>
    </row>
    <row r="15" spans="1:17" ht="28.5" customHeight="1" x14ac:dyDescent="0.25">
      <c r="A15" s="20" t="s">
        <v>14</v>
      </c>
      <c r="B15" s="4">
        <f t="shared" si="1"/>
        <v>15</v>
      </c>
      <c r="C15" s="4">
        <v>6</v>
      </c>
      <c r="D15" s="4"/>
      <c r="E15" s="4"/>
      <c r="F15" s="5">
        <f t="shared" si="2"/>
        <v>8418</v>
      </c>
      <c r="G15" s="4">
        <v>9</v>
      </c>
      <c r="H15" s="4"/>
      <c r="I15" s="1"/>
      <c r="J15" s="1"/>
      <c r="K15" s="5">
        <f t="shared" si="3"/>
        <v>5215.5</v>
      </c>
      <c r="L15" s="5">
        <f t="shared" si="0"/>
        <v>13633.5</v>
      </c>
      <c r="M15" s="5">
        <v>13650</v>
      </c>
      <c r="N15" s="5">
        <v>15540</v>
      </c>
      <c r="O15" s="9">
        <f>N15</f>
        <v>15540</v>
      </c>
      <c r="P15" s="5">
        <v>12958.553749999999</v>
      </c>
      <c r="Q15" s="5">
        <f t="shared" si="4"/>
        <v>691.44625000000087</v>
      </c>
    </row>
    <row r="16" spans="1:17" ht="26.25" x14ac:dyDescent="0.25">
      <c r="A16" s="20" t="s">
        <v>15</v>
      </c>
      <c r="B16" s="4">
        <f t="shared" si="1"/>
        <v>100</v>
      </c>
      <c r="C16" s="4">
        <v>0</v>
      </c>
      <c r="D16" s="4"/>
      <c r="E16" s="4"/>
      <c r="F16" s="5">
        <f t="shared" si="2"/>
        <v>0</v>
      </c>
      <c r="G16" s="4">
        <v>100</v>
      </c>
      <c r="H16" s="4"/>
      <c r="I16" s="1"/>
      <c r="J16" s="1"/>
      <c r="K16" s="5">
        <f t="shared" si="3"/>
        <v>57950</v>
      </c>
      <c r="L16" s="5">
        <f t="shared" si="0"/>
        <v>57950</v>
      </c>
      <c r="M16" s="5">
        <v>57950</v>
      </c>
      <c r="N16" s="5">
        <v>58120</v>
      </c>
      <c r="O16" s="9">
        <f>N16</f>
        <v>58120</v>
      </c>
      <c r="P16" s="5">
        <v>38714.818749999991</v>
      </c>
      <c r="Q16" s="5">
        <f t="shared" si="4"/>
        <v>19235.181250000009</v>
      </c>
    </row>
    <row r="17" spans="1:15" ht="15.75" x14ac:dyDescent="0.25">
      <c r="A17" s="20" t="s">
        <v>30</v>
      </c>
      <c r="B17" s="7">
        <f>SUM(B5:B16)</f>
        <v>1371</v>
      </c>
      <c r="C17" s="7">
        <f>SUM(C5:C16)</f>
        <v>215</v>
      </c>
      <c r="D17" s="7"/>
      <c r="E17" s="7"/>
      <c r="F17" s="8">
        <f>SUM(F5:F16)</f>
        <v>301645</v>
      </c>
      <c r="G17" s="7">
        <f>SUM(G5:G16)</f>
        <v>1156</v>
      </c>
      <c r="H17" s="7">
        <f>SUM(H5:H16)</f>
        <v>292</v>
      </c>
      <c r="I17" s="1"/>
      <c r="J17" s="1"/>
      <c r="K17" s="8">
        <f>SUM(K5:K16)</f>
        <v>669902</v>
      </c>
      <c r="L17" s="8">
        <f>SUM(L5:L16)</f>
        <v>971547</v>
      </c>
      <c r="M17" s="8">
        <f>SUM(M5:M16)</f>
        <v>971630</v>
      </c>
      <c r="N17" s="8">
        <f>SUM(N5:N16)</f>
        <v>920405</v>
      </c>
      <c r="O17" s="9">
        <f>SUM(O5:O16)</f>
        <v>870765</v>
      </c>
    </row>
    <row r="19" spans="1:15" x14ac:dyDescent="0.25">
      <c r="A19" s="15"/>
      <c r="D19" s="9"/>
      <c r="F19" s="9"/>
      <c r="K19" s="9"/>
      <c r="L19" s="9">
        <f>L17*11</f>
        <v>10687017</v>
      </c>
      <c r="M19" s="9"/>
    </row>
    <row r="21" spans="1:15" x14ac:dyDescent="0.25">
      <c r="F21" s="9"/>
    </row>
    <row r="22" spans="1:15" ht="35.25" customHeight="1" x14ac:dyDescent="0.25">
      <c r="K22" s="16" t="s">
        <v>26</v>
      </c>
      <c r="L22" s="17">
        <f>L23*12</f>
        <v>480000</v>
      </c>
      <c r="M22" s="26"/>
      <c r="N22" s="9"/>
      <c r="O22" s="9"/>
    </row>
    <row r="23" spans="1:15" ht="29.25" customHeight="1" x14ac:dyDescent="0.25">
      <c r="K23" s="16" t="s">
        <v>27</v>
      </c>
      <c r="L23" s="17">
        <v>40000</v>
      </c>
      <c r="M23" s="26"/>
      <c r="N23" s="9"/>
      <c r="O23" s="9"/>
    </row>
    <row r="25" spans="1:15" x14ac:dyDescent="0.25">
      <c r="L25" s="9"/>
      <c r="M25" s="9"/>
    </row>
    <row r="26" spans="1:15" x14ac:dyDescent="0.25">
      <c r="A26" t="s">
        <v>36</v>
      </c>
      <c r="B26" s="25">
        <v>78000</v>
      </c>
    </row>
    <row r="27" spans="1:15" x14ac:dyDescent="0.25">
      <c r="A27" t="s">
        <v>42</v>
      </c>
      <c r="B27" s="25">
        <f>O17</f>
        <v>870765</v>
      </c>
    </row>
    <row r="28" spans="1:15" x14ac:dyDescent="0.25">
      <c r="A28" t="s">
        <v>37</v>
      </c>
      <c r="B28" s="25">
        <f>L19</f>
        <v>10687017</v>
      </c>
    </row>
    <row r="29" spans="1:15" x14ac:dyDescent="0.25">
      <c r="A29" t="s">
        <v>31</v>
      </c>
      <c r="B29" s="25"/>
    </row>
    <row r="30" spans="1:15" x14ac:dyDescent="0.25">
      <c r="A30" t="s">
        <v>38</v>
      </c>
      <c r="B30" s="25">
        <f>B26+B27+B28</f>
        <v>11635782</v>
      </c>
      <c r="C30" s="24">
        <f>B2</f>
        <v>11479100</v>
      </c>
    </row>
    <row r="34" spans="1:3" ht="30" x14ac:dyDescent="0.25">
      <c r="A34" s="28" t="s">
        <v>43</v>
      </c>
      <c r="B34">
        <v>690</v>
      </c>
    </row>
    <row r="35" spans="1:3" ht="30" x14ac:dyDescent="0.25">
      <c r="A35" s="28" t="s">
        <v>44</v>
      </c>
      <c r="B35">
        <f>E5*I5</f>
        <v>1403</v>
      </c>
      <c r="C35">
        <f>B35-B34</f>
        <v>713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>
      <selection activeCell="A20" sqref="A20"/>
    </sheetView>
  </sheetViews>
  <sheetFormatPr defaultRowHeight="15" x14ac:dyDescent="0.25"/>
  <cols>
    <col min="1" max="1" width="53.5703125" customWidth="1"/>
    <col min="2" max="3" width="11.7109375" customWidth="1"/>
    <col min="4" max="4" width="9.5703125" customWidth="1"/>
    <col min="5" max="5" width="10.5703125" customWidth="1"/>
    <col min="6" max="6" width="14.5703125" customWidth="1"/>
    <col min="7" max="7" width="10.8554687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3" max="14" width="15.140625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B2" s="13">
        <v>11479100</v>
      </c>
    </row>
    <row r="3" spans="1:17" x14ac:dyDescent="0.25">
      <c r="D3" s="10"/>
      <c r="E3" s="10"/>
      <c r="F3" s="10"/>
      <c r="G3" s="11"/>
      <c r="H3" s="12"/>
    </row>
    <row r="4" spans="1:17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M4" s="29"/>
      <c r="N4" s="29"/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4">
        <v>85</v>
      </c>
      <c r="C5" s="4">
        <v>44</v>
      </c>
      <c r="D5" s="19">
        <v>2</v>
      </c>
      <c r="E5" s="4">
        <v>690</v>
      </c>
      <c r="F5" s="5">
        <f>C5*$D$5*$E$5</f>
        <v>60720</v>
      </c>
      <c r="G5" s="4">
        <v>41</v>
      </c>
      <c r="H5" s="4"/>
      <c r="I5" s="4">
        <v>30.5</v>
      </c>
      <c r="J5" s="19">
        <v>19</v>
      </c>
      <c r="K5" s="5">
        <f>G5*$I$5*$J$5</f>
        <v>23759.5</v>
      </c>
      <c r="L5" s="5">
        <f>F5+K5</f>
        <v>84479.5</v>
      </c>
      <c r="M5" s="30"/>
      <c r="N5" s="30"/>
      <c r="P5" s="5">
        <v>114727.17374999999</v>
      </c>
      <c r="Q5" s="18">
        <f>L5-P5</f>
        <v>-30247.673749999987</v>
      </c>
    </row>
    <row r="6" spans="1:17" x14ac:dyDescent="0.25">
      <c r="A6" s="20" t="s">
        <v>5</v>
      </c>
      <c r="B6" s="6">
        <v>30</v>
      </c>
      <c r="C6" s="4">
        <v>37</v>
      </c>
      <c r="D6" s="4"/>
      <c r="E6" s="4"/>
      <c r="F6" s="5">
        <f t="shared" ref="F6:F16" si="0">C6*$D$5*$E$5</f>
        <v>51060</v>
      </c>
      <c r="G6" s="4">
        <v>5</v>
      </c>
      <c r="H6" s="4"/>
      <c r="I6" s="1"/>
      <c r="J6" s="1"/>
      <c r="K6" s="5">
        <f t="shared" ref="K6:K16" si="1">G6*$I$5*$J$5</f>
        <v>2897.5</v>
      </c>
      <c r="L6" s="5">
        <f t="shared" ref="L6:L16" si="2">F6+K6</f>
        <v>53957.5</v>
      </c>
      <c r="M6" s="30"/>
      <c r="N6" s="30"/>
      <c r="P6" s="5">
        <v>43150.861250000002</v>
      </c>
      <c r="Q6" s="18">
        <f t="shared" ref="Q6:Q16" si="3">L6-P6</f>
        <v>10806.638749999998</v>
      </c>
    </row>
    <row r="7" spans="1:17" ht="21" customHeight="1" x14ac:dyDescent="0.25">
      <c r="A7" s="20" t="s">
        <v>6</v>
      </c>
      <c r="B7" s="6">
        <v>145</v>
      </c>
      <c r="C7" s="4">
        <v>0</v>
      </c>
      <c r="D7" s="4"/>
      <c r="E7" s="4">
        <f>E5/30.5*15</f>
        <v>339.34426229508193</v>
      </c>
      <c r="F7" s="5">
        <f t="shared" si="0"/>
        <v>0</v>
      </c>
      <c r="G7" s="4">
        <v>140</v>
      </c>
      <c r="H7" s="4"/>
      <c r="I7" s="1"/>
      <c r="J7" s="1">
        <f>I5*J5</f>
        <v>579.5</v>
      </c>
      <c r="K7" s="5">
        <f t="shared" si="1"/>
        <v>81130</v>
      </c>
      <c r="L7" s="5">
        <f t="shared" si="2"/>
        <v>81130</v>
      </c>
      <c r="M7" s="30"/>
      <c r="N7" s="30"/>
      <c r="P7" s="5">
        <v>66800.625</v>
      </c>
      <c r="Q7" s="17">
        <f t="shared" si="3"/>
        <v>14329.375</v>
      </c>
    </row>
    <row r="8" spans="1:17" ht="27.75" customHeight="1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21</v>
      </c>
      <c r="H8" s="4"/>
      <c r="I8" s="1"/>
      <c r="J8" s="1"/>
      <c r="K8" s="5">
        <f t="shared" si="1"/>
        <v>12169.5</v>
      </c>
      <c r="L8" s="5">
        <f t="shared" si="2"/>
        <v>24589.5</v>
      </c>
      <c r="M8" s="30"/>
      <c r="N8" s="30"/>
      <c r="P8" s="5">
        <v>26555.426250000004</v>
      </c>
      <c r="Q8" s="18">
        <f t="shared" si="3"/>
        <v>-1965.9262500000041</v>
      </c>
    </row>
    <row r="9" spans="1:17" ht="25.5" customHeight="1" x14ac:dyDescent="0.25">
      <c r="A9" s="20" t="s">
        <v>8</v>
      </c>
      <c r="B9" s="6">
        <v>150</v>
      </c>
      <c r="C9" s="4">
        <v>14</v>
      </c>
      <c r="D9" s="4"/>
      <c r="E9" s="4"/>
      <c r="F9" s="5">
        <f t="shared" si="0"/>
        <v>19320</v>
      </c>
      <c r="G9" s="4">
        <v>136</v>
      </c>
      <c r="H9" s="4"/>
      <c r="I9" s="1"/>
      <c r="J9" s="1"/>
      <c r="K9" s="5">
        <f t="shared" si="1"/>
        <v>78812</v>
      </c>
      <c r="L9" s="5">
        <f t="shared" si="2"/>
        <v>98132</v>
      </c>
      <c r="M9" s="30"/>
      <c r="N9" s="30"/>
      <c r="P9" s="5">
        <v>95536.25</v>
      </c>
      <c r="Q9" s="18">
        <f t="shared" si="3"/>
        <v>2595.75</v>
      </c>
    </row>
    <row r="10" spans="1:17" ht="26.25" x14ac:dyDescent="0.25">
      <c r="A10" s="20" t="s">
        <v>9</v>
      </c>
      <c r="B10" s="6">
        <v>225</v>
      </c>
      <c r="C10" s="4">
        <v>25</v>
      </c>
      <c r="D10" s="4"/>
      <c r="E10" s="4"/>
      <c r="F10" s="5">
        <f t="shared" si="0"/>
        <v>34500</v>
      </c>
      <c r="G10" s="4">
        <v>189</v>
      </c>
      <c r="H10" s="4"/>
      <c r="I10" s="1"/>
      <c r="J10" s="1"/>
      <c r="K10" s="5">
        <f t="shared" si="1"/>
        <v>109525.5</v>
      </c>
      <c r="L10" s="5">
        <f t="shared" si="2"/>
        <v>144025.5</v>
      </c>
      <c r="M10" s="30"/>
      <c r="N10" s="30"/>
      <c r="P10" s="5">
        <v>123010.87499999999</v>
      </c>
      <c r="Q10" s="17">
        <f t="shared" si="3"/>
        <v>21014.625000000015</v>
      </c>
    </row>
    <row r="11" spans="1:17" ht="30" customHeight="1" x14ac:dyDescent="0.25">
      <c r="A11" s="20" t="s">
        <v>10</v>
      </c>
      <c r="B11" s="6">
        <v>30</v>
      </c>
      <c r="C11" s="4">
        <v>27</v>
      </c>
      <c r="D11" s="4"/>
      <c r="E11" s="4"/>
      <c r="F11" s="5">
        <f t="shared" si="0"/>
        <v>37260</v>
      </c>
      <c r="G11" s="4">
        <v>3</v>
      </c>
      <c r="H11" s="4"/>
      <c r="I11" s="1"/>
      <c r="J11" s="1"/>
      <c r="K11" s="5">
        <f t="shared" si="1"/>
        <v>1738.5</v>
      </c>
      <c r="L11" s="5">
        <f t="shared" si="2"/>
        <v>38998.5</v>
      </c>
      <c r="M11" s="30"/>
      <c r="N11" s="30"/>
      <c r="P11" s="5">
        <v>56744.083750000005</v>
      </c>
      <c r="Q11" s="18">
        <f t="shared" si="3"/>
        <v>-17745.583750000005</v>
      </c>
    </row>
    <row r="12" spans="1:17" ht="26.25" x14ac:dyDescent="0.25">
      <c r="A12" s="20" t="s">
        <v>11</v>
      </c>
      <c r="B12" s="6">
        <v>30</v>
      </c>
      <c r="C12" s="4">
        <v>27</v>
      </c>
      <c r="D12" s="4"/>
      <c r="E12" s="4"/>
      <c r="F12" s="5">
        <f t="shared" si="0"/>
        <v>37260</v>
      </c>
      <c r="G12" s="4">
        <v>3</v>
      </c>
      <c r="H12" s="4"/>
      <c r="I12" s="1"/>
      <c r="J12" s="1"/>
      <c r="K12" s="5">
        <f t="shared" si="1"/>
        <v>1738.5</v>
      </c>
      <c r="L12" s="5">
        <f t="shared" si="2"/>
        <v>38998.5</v>
      </c>
      <c r="M12" s="30"/>
      <c r="N12" s="30"/>
      <c r="P12" s="5">
        <v>33041.087500000001</v>
      </c>
      <c r="Q12" s="18">
        <f t="shared" si="3"/>
        <v>5957.4124999999985</v>
      </c>
    </row>
    <row r="13" spans="1:17" ht="22.5" customHeight="1" x14ac:dyDescent="0.25">
      <c r="A13" s="20" t="s">
        <v>12</v>
      </c>
      <c r="B13" s="6">
        <v>25</v>
      </c>
      <c r="C13" s="4">
        <v>17</v>
      </c>
      <c r="D13" s="4"/>
      <c r="E13" s="4"/>
      <c r="F13" s="5">
        <f t="shared" si="0"/>
        <v>23460</v>
      </c>
      <c r="G13" s="4">
        <v>8</v>
      </c>
      <c r="H13" s="4"/>
      <c r="I13" s="1"/>
      <c r="J13" s="1"/>
      <c r="K13" s="5">
        <f t="shared" si="1"/>
        <v>4636</v>
      </c>
      <c r="L13" s="5">
        <f t="shared" si="2"/>
        <v>28096</v>
      </c>
      <c r="M13" s="30"/>
      <c r="N13" s="30"/>
      <c r="P13" s="5">
        <v>40799.445000000007</v>
      </c>
      <c r="Q13" s="18">
        <f t="shared" si="3"/>
        <v>-12703.445000000007</v>
      </c>
    </row>
    <row r="14" spans="1:17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v>501</v>
      </c>
      <c r="H14" s="4">
        <v>292</v>
      </c>
      <c r="I14" s="1"/>
      <c r="J14" s="1"/>
      <c r="K14" s="5">
        <f t="shared" si="1"/>
        <v>290329.5</v>
      </c>
      <c r="L14" s="5">
        <f t="shared" si="2"/>
        <v>302749.5</v>
      </c>
      <c r="M14" s="30"/>
      <c r="N14" s="30"/>
      <c r="P14" s="5">
        <v>334387.07874999993</v>
      </c>
      <c r="Q14" s="18">
        <f>L14+L23-P14</f>
        <v>-41647.912083333242</v>
      </c>
    </row>
    <row r="15" spans="1:17" ht="28.5" customHeight="1" x14ac:dyDescent="0.25">
      <c r="A15" s="20" t="s">
        <v>14</v>
      </c>
      <c r="B15" s="6">
        <v>15</v>
      </c>
      <c r="C15" s="4">
        <v>6</v>
      </c>
      <c r="D15" s="4"/>
      <c r="E15" s="4"/>
      <c r="F15" s="5">
        <f t="shared" si="0"/>
        <v>8280</v>
      </c>
      <c r="G15" s="4">
        <v>9</v>
      </c>
      <c r="H15" s="4"/>
      <c r="I15" s="1"/>
      <c r="J15" s="1"/>
      <c r="K15" s="5">
        <f t="shared" si="1"/>
        <v>5215.5</v>
      </c>
      <c r="L15" s="5">
        <f t="shared" si="2"/>
        <v>13495.5</v>
      </c>
      <c r="M15" s="30"/>
      <c r="N15" s="30"/>
      <c r="P15" s="5">
        <v>12958.553749999999</v>
      </c>
      <c r="Q15" s="17">
        <f t="shared" si="3"/>
        <v>536.94625000000087</v>
      </c>
    </row>
    <row r="16" spans="1:17" ht="26.25" x14ac:dyDescent="0.25">
      <c r="A16" s="20" t="s">
        <v>15</v>
      </c>
      <c r="B16" s="6">
        <v>100</v>
      </c>
      <c r="C16" s="4">
        <v>0</v>
      </c>
      <c r="D16" s="4"/>
      <c r="E16" s="4"/>
      <c r="F16" s="5">
        <f t="shared" si="0"/>
        <v>0</v>
      </c>
      <c r="G16" s="4">
        <v>100</v>
      </c>
      <c r="H16" s="4"/>
      <c r="I16" s="1"/>
      <c r="J16" s="1"/>
      <c r="K16" s="5">
        <f t="shared" si="1"/>
        <v>57950</v>
      </c>
      <c r="L16" s="5">
        <f t="shared" si="2"/>
        <v>57950</v>
      </c>
      <c r="M16" s="30"/>
      <c r="N16" s="30"/>
      <c r="P16" s="5">
        <v>38714.818749999991</v>
      </c>
      <c r="Q16" s="17">
        <f t="shared" si="3"/>
        <v>19235.181250000009</v>
      </c>
    </row>
    <row r="17" spans="1:14" ht="15.75" x14ac:dyDescent="0.25">
      <c r="A17" s="20" t="s">
        <v>30</v>
      </c>
      <c r="B17" s="7">
        <f>SUM(B5:B16)</f>
        <v>1505</v>
      </c>
      <c r="C17" s="7">
        <f>SUM(C5:C16)</f>
        <v>215</v>
      </c>
      <c r="D17" s="7"/>
      <c r="E17" s="7"/>
      <c r="F17" s="8">
        <f>SUM(F5:F16)</f>
        <v>296700</v>
      </c>
      <c r="G17" s="7">
        <f>SUM(G5:G16)</f>
        <v>1156</v>
      </c>
      <c r="H17" s="7">
        <f>SUM(H5:H16)</f>
        <v>292</v>
      </c>
      <c r="I17" s="1"/>
      <c r="J17" s="1"/>
      <c r="K17" s="8">
        <f>SUM(K5:K16)</f>
        <v>669902</v>
      </c>
      <c r="L17" s="8">
        <f>SUM(L5:L16)</f>
        <v>966602</v>
      </c>
      <c r="M17" s="31"/>
      <c r="N17" s="31"/>
    </row>
    <row r="19" spans="1:14" x14ac:dyDescent="0.25">
      <c r="A19" s="15" t="s">
        <v>25</v>
      </c>
      <c r="F19" s="9">
        <f>F17*12</f>
        <v>3560400</v>
      </c>
      <c r="K19" s="9">
        <f>K17*12</f>
        <v>8038824</v>
      </c>
      <c r="L19" s="9">
        <f>L17*12</f>
        <v>11599224</v>
      </c>
      <c r="M19" s="9"/>
      <c r="N19" s="9"/>
    </row>
    <row r="21" spans="1:14" x14ac:dyDescent="0.25">
      <c r="F21" s="9"/>
    </row>
    <row r="22" spans="1:14" ht="35.25" customHeight="1" x14ac:dyDescent="0.25">
      <c r="K22" s="16" t="s">
        <v>26</v>
      </c>
      <c r="L22" s="17">
        <f>B2-L19</f>
        <v>-120124</v>
      </c>
      <c r="M22" s="26"/>
      <c r="N22" s="26"/>
    </row>
    <row r="23" spans="1:14" ht="29.25" customHeight="1" x14ac:dyDescent="0.25">
      <c r="K23" s="16" t="s">
        <v>27</v>
      </c>
      <c r="L23" s="17">
        <f>L22/12</f>
        <v>-10010.333333333334</v>
      </c>
      <c r="M23" s="26"/>
      <c r="N23" s="26"/>
    </row>
    <row r="25" spans="1:14" x14ac:dyDescent="0.25">
      <c r="L25" s="9"/>
      <c r="M25" s="9"/>
      <c r="N25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workbookViewId="0">
      <selection activeCell="C11" sqref="C11"/>
    </sheetView>
  </sheetViews>
  <sheetFormatPr defaultRowHeight="15" x14ac:dyDescent="0.25"/>
  <cols>
    <col min="1" max="1" width="55.5703125" customWidth="1"/>
    <col min="2" max="2" width="15.140625" customWidth="1"/>
    <col min="3" max="3" width="10.5703125" customWidth="1"/>
    <col min="4" max="4" width="9.5703125" customWidth="1"/>
    <col min="5" max="5" width="11.140625" customWidth="1"/>
    <col min="6" max="6" width="14.42578125" customWidth="1"/>
    <col min="7" max="7" width="11.85546875" customWidth="1"/>
    <col min="8" max="8" width="9.28515625" hidden="1" customWidth="1"/>
    <col min="9" max="9" width="8.140625" customWidth="1"/>
    <col min="10" max="10" width="11.7109375" customWidth="1"/>
    <col min="11" max="11" width="14.42578125" customWidth="1"/>
    <col min="12" max="12" width="14.7109375" customWidth="1"/>
    <col min="14" max="14" width="12.140625" customWidth="1"/>
    <col min="15" max="15" width="12.8554687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9979100</v>
      </c>
    </row>
    <row r="3" spans="1:15" x14ac:dyDescent="0.25">
      <c r="D3" s="10"/>
      <c r="E3" s="10"/>
      <c r="F3" s="10"/>
      <c r="G3" s="11"/>
      <c r="H3" s="12"/>
    </row>
    <row r="4" spans="1:15" ht="56.2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26.25" x14ac:dyDescent="0.25">
      <c r="A5" s="20" t="s">
        <v>4</v>
      </c>
      <c r="B5" s="4">
        <v>85</v>
      </c>
      <c r="C5" s="4">
        <v>40</v>
      </c>
      <c r="D5" s="19">
        <v>2</v>
      </c>
      <c r="E5" s="4">
        <v>690</v>
      </c>
      <c r="F5" s="5">
        <f>C5*$D$5*$E$5</f>
        <v>55200</v>
      </c>
      <c r="G5" s="4">
        <v>51</v>
      </c>
      <c r="H5" s="4"/>
      <c r="I5" s="4">
        <v>30.5</v>
      </c>
      <c r="J5" s="19">
        <v>15</v>
      </c>
      <c r="K5" s="5">
        <f>G5*$I$5*$J$5</f>
        <v>23332.5</v>
      </c>
      <c r="L5" s="5">
        <f>F5+K5</f>
        <v>78532.5</v>
      </c>
      <c r="N5" s="5">
        <v>114727.17374999999</v>
      </c>
      <c r="O5" s="18">
        <f>L5-N5</f>
        <v>-36194.673749999987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33120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33120</v>
      </c>
      <c r="N6" s="5">
        <v>43150.861250000002</v>
      </c>
      <c r="O6" s="18">
        <f t="shared" ref="O6:O16" si="3">L6-N6</f>
        <v>-10030.861250000002</v>
      </c>
    </row>
    <row r="7" spans="1:15" x14ac:dyDescent="0.25">
      <c r="A7" s="20" t="s">
        <v>6</v>
      </c>
      <c r="B7" s="6">
        <v>145</v>
      </c>
      <c r="C7" s="4">
        <v>2</v>
      </c>
      <c r="D7" s="4"/>
      <c r="E7" s="4"/>
      <c r="F7" s="5">
        <f t="shared" si="0"/>
        <v>2760</v>
      </c>
      <c r="G7" s="4">
        <v>138</v>
      </c>
      <c r="H7" s="4"/>
      <c r="I7" s="1"/>
      <c r="J7" s="1">
        <f>I5*J5</f>
        <v>457.5</v>
      </c>
      <c r="K7" s="5">
        <f t="shared" si="1"/>
        <v>63135</v>
      </c>
      <c r="L7" s="5">
        <f t="shared" si="2"/>
        <v>65895</v>
      </c>
      <c r="N7" s="5">
        <v>66800.625</v>
      </c>
      <c r="O7" s="17">
        <f t="shared" si="3"/>
        <v>-905.625</v>
      </c>
    </row>
    <row r="8" spans="1:15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20</v>
      </c>
      <c r="H8" s="4"/>
      <c r="I8" s="1"/>
      <c r="J8" s="1"/>
      <c r="K8" s="5">
        <f t="shared" si="1"/>
        <v>9150</v>
      </c>
      <c r="L8" s="5">
        <f t="shared" si="2"/>
        <v>21570</v>
      </c>
      <c r="N8" s="5">
        <v>26555.426250000004</v>
      </c>
      <c r="O8" s="18">
        <f t="shared" si="3"/>
        <v>-4985.4262500000041</v>
      </c>
    </row>
    <row r="9" spans="1:15" ht="26.25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20700</v>
      </c>
      <c r="G9" s="4">
        <v>133</v>
      </c>
      <c r="H9" s="4"/>
      <c r="I9" s="1"/>
      <c r="J9" s="1"/>
      <c r="K9" s="5">
        <f t="shared" si="1"/>
        <v>60847.5</v>
      </c>
      <c r="L9" s="5">
        <f t="shared" si="2"/>
        <v>81547.5</v>
      </c>
      <c r="N9" s="5">
        <v>95536.25</v>
      </c>
      <c r="O9" s="18">
        <f t="shared" si="3"/>
        <v>-13988.75</v>
      </c>
    </row>
    <row r="10" spans="1:15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45540</v>
      </c>
      <c r="G10" s="4">
        <v>171</v>
      </c>
      <c r="H10" s="4"/>
      <c r="I10" s="1"/>
      <c r="J10" s="1"/>
      <c r="K10" s="5">
        <f t="shared" si="1"/>
        <v>78232.5</v>
      </c>
      <c r="L10" s="5">
        <f t="shared" si="2"/>
        <v>123772.5</v>
      </c>
      <c r="N10" s="5">
        <v>123010.87499999999</v>
      </c>
      <c r="O10" s="17">
        <f t="shared" si="3"/>
        <v>761.62500000001455</v>
      </c>
    </row>
    <row r="11" spans="1:15" ht="26.25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33120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33120</v>
      </c>
      <c r="N11" s="5">
        <v>56744.083750000005</v>
      </c>
      <c r="O11" s="18">
        <f t="shared" si="3"/>
        <v>-23624.083750000005</v>
      </c>
    </row>
    <row r="12" spans="1:15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20700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20700</v>
      </c>
      <c r="N12" s="5">
        <v>33041.087500000001</v>
      </c>
      <c r="O12" s="18">
        <f t="shared" si="3"/>
        <v>-12341.087500000001</v>
      </c>
    </row>
    <row r="13" spans="1:15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17940</v>
      </c>
      <c r="G13" s="4">
        <v>9</v>
      </c>
      <c r="H13" s="4"/>
      <c r="I13" s="1"/>
      <c r="J13" s="1"/>
      <c r="K13" s="5">
        <f t="shared" si="1"/>
        <v>4117.5</v>
      </c>
      <c r="L13" s="5">
        <f t="shared" si="2"/>
        <v>22057.5</v>
      </c>
      <c r="N13" s="5">
        <v>40799.445000000007</v>
      </c>
      <c r="O13" s="18">
        <f t="shared" si="3"/>
        <v>-18741.945000000007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f>209+H14</f>
        <v>501</v>
      </c>
      <c r="H14" s="4">
        <v>292</v>
      </c>
      <c r="I14" s="1"/>
      <c r="J14" s="1"/>
      <c r="K14" s="5">
        <f t="shared" si="1"/>
        <v>229207.5</v>
      </c>
      <c r="L14" s="5">
        <f t="shared" si="2"/>
        <v>241627.5</v>
      </c>
      <c r="N14" s="5">
        <v>334387.07874999993</v>
      </c>
      <c r="O14" s="18">
        <f>L14+L23-N14</f>
        <v>-45907.912083333242</v>
      </c>
    </row>
    <row r="15" spans="1:15" ht="26.25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13800</v>
      </c>
      <c r="G15" s="4">
        <v>3</v>
      </c>
      <c r="H15" s="4"/>
      <c r="I15" s="1"/>
      <c r="J15" s="1"/>
      <c r="K15" s="5">
        <f t="shared" si="1"/>
        <v>1372.5</v>
      </c>
      <c r="L15" s="5">
        <f t="shared" si="2"/>
        <v>15172.5</v>
      </c>
      <c r="N15" s="5">
        <v>12958.553749999999</v>
      </c>
      <c r="O15" s="17">
        <f t="shared" si="3"/>
        <v>2213.9462500000009</v>
      </c>
    </row>
    <row r="16" spans="1:15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8280</v>
      </c>
      <c r="G16" s="4">
        <v>86</v>
      </c>
      <c r="H16" s="4"/>
      <c r="I16" s="1"/>
      <c r="J16" s="1"/>
      <c r="K16" s="5">
        <f t="shared" si="1"/>
        <v>39345</v>
      </c>
      <c r="L16" s="5">
        <f t="shared" si="2"/>
        <v>47625</v>
      </c>
      <c r="N16" s="5">
        <v>38714.818749999991</v>
      </c>
      <c r="O16" s="17">
        <f t="shared" si="3"/>
        <v>8910.1812500000087</v>
      </c>
    </row>
    <row r="17" spans="1:12" ht="24" customHeight="1" x14ac:dyDescent="0.25">
      <c r="A17" s="20" t="s">
        <v>30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276000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508740</v>
      </c>
      <c r="L17" s="8">
        <f>SUM(L5:L16)</f>
        <v>784740</v>
      </c>
    </row>
    <row r="19" spans="1:12" x14ac:dyDescent="0.25">
      <c r="A19" s="15" t="s">
        <v>25</v>
      </c>
      <c r="F19" s="9">
        <f>F17*12</f>
        <v>3312000</v>
      </c>
      <c r="K19" s="9">
        <f>K17*12</f>
        <v>6104880</v>
      </c>
      <c r="L19" s="9">
        <f>L17*12</f>
        <v>9416880</v>
      </c>
    </row>
    <row r="21" spans="1:12" x14ac:dyDescent="0.25">
      <c r="F21" s="9"/>
    </row>
    <row r="22" spans="1:12" ht="34.5" x14ac:dyDescent="0.25">
      <c r="K22" s="16" t="s">
        <v>26</v>
      </c>
      <c r="L22" s="17">
        <f>B2-L19</f>
        <v>562220</v>
      </c>
    </row>
    <row r="23" spans="1:12" ht="34.5" x14ac:dyDescent="0.25">
      <c r="K23" s="16" t="s">
        <v>27</v>
      </c>
      <c r="L23" s="17">
        <f>L22/12</f>
        <v>46851.666666666664</v>
      </c>
    </row>
    <row r="25" spans="1:12" x14ac:dyDescent="0.25">
      <c r="L25" s="9"/>
    </row>
  </sheetData>
  <pageMargins left="0.26" right="0.28000000000000003" top="0.89" bottom="0.42" header="0.3" footer="0.18"/>
  <pageSetup paperSize="9" scale="67" fitToHeight="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opLeftCell="A2" workbookViewId="0">
      <selection activeCell="A2" sqref="A1:XFD1048576"/>
    </sheetView>
  </sheetViews>
  <sheetFormatPr defaultRowHeight="15" x14ac:dyDescent="0.25"/>
  <cols>
    <col min="1" max="1" width="53.5703125" customWidth="1"/>
    <col min="2" max="3" width="11.7109375" customWidth="1"/>
    <col min="4" max="4" width="9.5703125" customWidth="1"/>
    <col min="5" max="5" width="10.5703125" customWidth="1"/>
    <col min="6" max="6" width="14.5703125" customWidth="1"/>
    <col min="7" max="7" width="10.8554687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4" max="14" width="13.7109375" customWidth="1"/>
    <col min="15" max="15" width="13.2851562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11479100</v>
      </c>
    </row>
    <row r="3" spans="1:15" x14ac:dyDescent="0.25">
      <c r="D3" s="10"/>
      <c r="E3" s="10"/>
      <c r="F3" s="10"/>
      <c r="G3" s="11"/>
      <c r="H3" s="12"/>
    </row>
    <row r="4" spans="1:15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34.5" customHeight="1" x14ac:dyDescent="0.25">
      <c r="A5" s="20" t="s">
        <v>4</v>
      </c>
      <c r="B5" s="4">
        <v>85</v>
      </c>
      <c r="C5" s="4">
        <v>40</v>
      </c>
      <c r="D5" s="19">
        <v>2</v>
      </c>
      <c r="E5" s="4">
        <v>690</v>
      </c>
      <c r="F5" s="5">
        <f>C5*$D$5*$E$5</f>
        <v>55200</v>
      </c>
      <c r="G5" s="4">
        <v>51</v>
      </c>
      <c r="H5" s="4"/>
      <c r="I5" s="4">
        <v>30.5</v>
      </c>
      <c r="J5" s="19">
        <v>19</v>
      </c>
      <c r="K5" s="5">
        <f>G5*$I$5*$J$5</f>
        <v>29554.5</v>
      </c>
      <c r="L5" s="5">
        <f>F5+K5</f>
        <v>84754.5</v>
      </c>
      <c r="N5" s="5">
        <v>114727.17374999999</v>
      </c>
      <c r="O5" s="18">
        <f>L5-N5</f>
        <v>-29972.673749999987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33120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33120</v>
      </c>
      <c r="N6" s="5">
        <v>43150.861250000002</v>
      </c>
      <c r="O6" s="18">
        <f t="shared" ref="O6:O16" si="3">L6-N6</f>
        <v>-10030.861250000002</v>
      </c>
    </row>
    <row r="7" spans="1:15" ht="21" customHeight="1" x14ac:dyDescent="0.25">
      <c r="A7" s="20" t="s">
        <v>6</v>
      </c>
      <c r="B7" s="6">
        <v>145</v>
      </c>
      <c r="C7" s="4">
        <v>2</v>
      </c>
      <c r="D7" s="4"/>
      <c r="E7" s="4">
        <f>E5/30.5*15</f>
        <v>339.34426229508193</v>
      </c>
      <c r="F7" s="5">
        <f t="shared" si="0"/>
        <v>2760</v>
      </c>
      <c r="G7" s="4">
        <v>138</v>
      </c>
      <c r="H7" s="4"/>
      <c r="I7" s="1"/>
      <c r="J7" s="1">
        <f>I5*J5</f>
        <v>579.5</v>
      </c>
      <c r="K7" s="5">
        <f t="shared" si="1"/>
        <v>79971</v>
      </c>
      <c r="L7" s="5">
        <f t="shared" si="2"/>
        <v>82731</v>
      </c>
      <c r="N7" s="5">
        <v>66800.625</v>
      </c>
      <c r="O7" s="17">
        <f t="shared" si="3"/>
        <v>15930.375</v>
      </c>
    </row>
    <row r="8" spans="1:15" ht="27.75" customHeight="1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20</v>
      </c>
      <c r="H8" s="4"/>
      <c r="I8" s="1"/>
      <c r="J8" s="1"/>
      <c r="K8" s="5">
        <f t="shared" si="1"/>
        <v>11590</v>
      </c>
      <c r="L8" s="5">
        <f t="shared" si="2"/>
        <v>24010</v>
      </c>
      <c r="N8" s="5">
        <v>26555.426250000004</v>
      </c>
      <c r="O8" s="18">
        <f t="shared" si="3"/>
        <v>-2545.4262500000041</v>
      </c>
    </row>
    <row r="9" spans="1:15" ht="25.5" customHeight="1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20700</v>
      </c>
      <c r="G9" s="4">
        <v>133</v>
      </c>
      <c r="H9" s="4"/>
      <c r="I9" s="1"/>
      <c r="J9" s="1"/>
      <c r="K9" s="5">
        <f t="shared" si="1"/>
        <v>77073.5</v>
      </c>
      <c r="L9" s="5">
        <f t="shared" si="2"/>
        <v>97773.5</v>
      </c>
      <c r="N9" s="5">
        <v>95536.25</v>
      </c>
      <c r="O9" s="18">
        <f t="shared" si="3"/>
        <v>2237.25</v>
      </c>
    </row>
    <row r="10" spans="1:15" ht="26.25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45540</v>
      </c>
      <c r="G10" s="4">
        <v>171</v>
      </c>
      <c r="H10" s="4"/>
      <c r="I10" s="1"/>
      <c r="J10" s="1"/>
      <c r="K10" s="5">
        <f t="shared" si="1"/>
        <v>99094.5</v>
      </c>
      <c r="L10" s="5">
        <f t="shared" si="2"/>
        <v>144634.5</v>
      </c>
      <c r="N10" s="5">
        <v>123010.87499999999</v>
      </c>
      <c r="O10" s="17">
        <f t="shared" si="3"/>
        <v>21623.625000000015</v>
      </c>
    </row>
    <row r="11" spans="1:15" ht="30" customHeight="1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33120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33120</v>
      </c>
      <c r="N11" s="5">
        <v>56744.083750000005</v>
      </c>
      <c r="O11" s="18">
        <f t="shared" si="3"/>
        <v>-23624.083750000005</v>
      </c>
    </row>
    <row r="12" spans="1:15" ht="26.25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20700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20700</v>
      </c>
      <c r="N12" s="5">
        <v>33041.087500000001</v>
      </c>
      <c r="O12" s="18">
        <f t="shared" si="3"/>
        <v>-12341.087500000001</v>
      </c>
    </row>
    <row r="13" spans="1:15" ht="22.5" customHeight="1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17940</v>
      </c>
      <c r="G13" s="4">
        <v>9</v>
      </c>
      <c r="H13" s="4"/>
      <c r="I13" s="1"/>
      <c r="J13" s="1"/>
      <c r="K13" s="5">
        <f t="shared" si="1"/>
        <v>5215.5</v>
      </c>
      <c r="L13" s="5">
        <f t="shared" si="2"/>
        <v>23155.5</v>
      </c>
      <c r="N13" s="5">
        <v>40799.445000000007</v>
      </c>
      <c r="O13" s="18">
        <f t="shared" si="3"/>
        <v>-17643.945000000007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f>209+H14</f>
        <v>501</v>
      </c>
      <c r="H14" s="4">
        <v>292</v>
      </c>
      <c r="I14" s="1"/>
      <c r="J14" s="1"/>
      <c r="K14" s="5">
        <f t="shared" si="1"/>
        <v>290329.5</v>
      </c>
      <c r="L14" s="5">
        <f t="shared" si="2"/>
        <v>302749.5</v>
      </c>
      <c r="N14" s="5">
        <v>334387.07874999993</v>
      </c>
      <c r="O14" s="18">
        <f>L14+L23-N14</f>
        <v>4550.0879166667582</v>
      </c>
    </row>
    <row r="15" spans="1:15" ht="28.5" customHeight="1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13800</v>
      </c>
      <c r="G15" s="4">
        <v>3</v>
      </c>
      <c r="H15" s="4"/>
      <c r="I15" s="1"/>
      <c r="J15" s="1"/>
      <c r="K15" s="5">
        <f t="shared" si="1"/>
        <v>1738.5</v>
      </c>
      <c r="L15" s="5">
        <f t="shared" si="2"/>
        <v>15538.5</v>
      </c>
      <c r="N15" s="5">
        <v>12958.553749999999</v>
      </c>
      <c r="O15" s="17">
        <f t="shared" si="3"/>
        <v>2579.9462500000009</v>
      </c>
    </row>
    <row r="16" spans="1:15" ht="26.25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8280</v>
      </c>
      <c r="G16" s="4">
        <v>86</v>
      </c>
      <c r="H16" s="4"/>
      <c r="I16" s="1"/>
      <c r="J16" s="1"/>
      <c r="K16" s="5">
        <f t="shared" si="1"/>
        <v>49837</v>
      </c>
      <c r="L16" s="5">
        <f t="shared" si="2"/>
        <v>58117</v>
      </c>
      <c r="N16" s="5">
        <v>38714.818749999991</v>
      </c>
      <c r="O16" s="17">
        <f t="shared" si="3"/>
        <v>19402.181250000009</v>
      </c>
    </row>
    <row r="17" spans="1:12" ht="15.75" x14ac:dyDescent="0.25">
      <c r="A17" s="20" t="s">
        <v>30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276000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644404</v>
      </c>
      <c r="L17" s="8">
        <f>SUM(L5:L16)</f>
        <v>920404</v>
      </c>
    </row>
    <row r="19" spans="1:12" x14ac:dyDescent="0.25">
      <c r="A19" s="15" t="s">
        <v>25</v>
      </c>
      <c r="F19" s="9">
        <f>F17*12</f>
        <v>3312000</v>
      </c>
      <c r="K19" s="9">
        <f>K17*12</f>
        <v>7732848</v>
      </c>
      <c r="L19" s="9">
        <f>L17*12</f>
        <v>11044848</v>
      </c>
    </row>
    <row r="21" spans="1:12" x14ac:dyDescent="0.25">
      <c r="F21" s="9"/>
    </row>
    <row r="22" spans="1:12" ht="35.25" customHeight="1" x14ac:dyDescent="0.25">
      <c r="K22" s="16" t="s">
        <v>26</v>
      </c>
      <c r="L22" s="17">
        <f>B2-L19</f>
        <v>434252</v>
      </c>
    </row>
    <row r="23" spans="1:12" ht="29.25" customHeight="1" x14ac:dyDescent="0.25">
      <c r="K23" s="16" t="s">
        <v>27</v>
      </c>
      <c r="L23" s="17">
        <f>L22/12</f>
        <v>36187.666666666664</v>
      </c>
    </row>
    <row r="25" spans="1:12" x14ac:dyDescent="0.25">
      <c r="L25" s="9"/>
    </row>
  </sheetData>
  <pageMargins left="0.7" right="0.7" top="0.75" bottom="0.75" header="0.3" footer="0.3"/>
  <pageSetup paperSize="9" scale="63" fitToHeight="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opLeftCell="B1" workbookViewId="0">
      <selection activeCell="B1" sqref="A1:XFD1048576"/>
    </sheetView>
  </sheetViews>
  <sheetFormatPr defaultRowHeight="15" x14ac:dyDescent="0.25"/>
  <cols>
    <col min="1" max="1" width="53.5703125" customWidth="1"/>
    <col min="2" max="3" width="16.140625" customWidth="1"/>
    <col min="4" max="5" width="11.7109375" customWidth="1"/>
    <col min="6" max="7" width="15" bestFit="1" customWidth="1"/>
    <col min="8" max="8" width="14.5703125" customWidth="1"/>
    <col min="9" max="9" width="10.85546875" customWidth="1"/>
    <col min="10" max="10" width="10.42578125" hidden="1" customWidth="1"/>
    <col min="11" max="11" width="8.5703125" customWidth="1"/>
    <col min="12" max="12" width="11.5703125" customWidth="1"/>
    <col min="13" max="13" width="14.140625" customWidth="1"/>
    <col min="14" max="14" width="15.140625" bestFit="1" customWidth="1"/>
    <col min="15" max="15" width="15" bestFit="1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D2" s="13">
        <v>11479100</v>
      </c>
    </row>
    <row r="3" spans="1:17" x14ac:dyDescent="0.25">
      <c r="F3" s="10"/>
      <c r="G3" s="10"/>
      <c r="H3" s="10"/>
      <c r="I3" s="11"/>
      <c r="J3" s="12"/>
    </row>
    <row r="4" spans="1:17" ht="45" x14ac:dyDescent="0.25">
      <c r="A4" s="1"/>
      <c r="B4" s="1"/>
      <c r="C4" s="1"/>
      <c r="D4" s="3" t="s">
        <v>0</v>
      </c>
      <c r="E4" s="3" t="s">
        <v>1</v>
      </c>
      <c r="F4" s="2" t="s">
        <v>18</v>
      </c>
      <c r="G4" s="2" t="s">
        <v>2</v>
      </c>
      <c r="H4" s="2" t="s">
        <v>19</v>
      </c>
      <c r="I4" s="2" t="s">
        <v>20</v>
      </c>
      <c r="J4" s="2" t="s">
        <v>21</v>
      </c>
      <c r="K4" s="3" t="s">
        <v>3</v>
      </c>
      <c r="L4" s="3" t="s">
        <v>22</v>
      </c>
      <c r="M4" s="3" t="s">
        <v>23</v>
      </c>
      <c r="N4" s="14" t="s">
        <v>24</v>
      </c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21">
        <v>84760</v>
      </c>
      <c r="C5" s="20"/>
      <c r="D5" s="4">
        <v>85</v>
      </c>
      <c r="E5" s="4">
        <v>48</v>
      </c>
      <c r="F5" s="19">
        <v>2</v>
      </c>
      <c r="G5" s="4">
        <v>690</v>
      </c>
      <c r="H5" s="5">
        <f>E5*$F$5*$G$5</f>
        <v>66240</v>
      </c>
      <c r="I5" s="4">
        <v>51</v>
      </c>
      <c r="J5" s="4"/>
      <c r="K5" s="4">
        <v>30.5</v>
      </c>
      <c r="L5" s="19">
        <v>19</v>
      </c>
      <c r="M5" s="5">
        <f>I5*$K$5*$L$5</f>
        <v>29554.5</v>
      </c>
      <c r="N5" s="5">
        <f t="shared" ref="N5:N16" si="0">H5+M5</f>
        <v>95794.5</v>
      </c>
      <c r="P5" s="5">
        <v>114727.17374999999</v>
      </c>
      <c r="Q5" s="18">
        <f>N5-P5</f>
        <v>-18932.673749999987</v>
      </c>
    </row>
    <row r="6" spans="1:17" x14ac:dyDescent="0.25">
      <c r="A6" s="20" t="s">
        <v>5</v>
      </c>
      <c r="B6" s="21">
        <v>33120</v>
      </c>
      <c r="C6" s="20"/>
      <c r="D6" s="6">
        <v>30</v>
      </c>
      <c r="E6" s="4">
        <v>35</v>
      </c>
      <c r="F6" s="4"/>
      <c r="G6" s="4"/>
      <c r="H6" s="5">
        <f t="shared" ref="H6:H16" si="1">E6*$F$5*$G$5</f>
        <v>48300</v>
      </c>
      <c r="I6" s="4">
        <v>0</v>
      </c>
      <c r="J6" s="4"/>
      <c r="K6" s="1"/>
      <c r="L6" s="1"/>
      <c r="M6" s="5">
        <f t="shared" ref="M6:M16" si="2">I6*$K$5*$L$5</f>
        <v>0</v>
      </c>
      <c r="N6" s="5">
        <f t="shared" si="0"/>
        <v>48300</v>
      </c>
      <c r="P6" s="5">
        <v>43150.861250000002</v>
      </c>
      <c r="Q6" s="18">
        <f t="shared" ref="Q6:Q16" si="3">N6-P6</f>
        <v>5149.1387499999983</v>
      </c>
    </row>
    <row r="7" spans="1:17" ht="21" customHeight="1" x14ac:dyDescent="0.25">
      <c r="A7" s="20" t="s">
        <v>6</v>
      </c>
      <c r="B7" s="21">
        <v>82730</v>
      </c>
      <c r="C7" s="20"/>
      <c r="D7" s="6">
        <v>145</v>
      </c>
      <c r="E7" s="4">
        <v>2</v>
      </c>
      <c r="F7" s="4"/>
      <c r="G7" s="4">
        <f>G5/30.5*15</f>
        <v>339.34426229508193</v>
      </c>
      <c r="H7" s="5">
        <f t="shared" si="1"/>
        <v>2760</v>
      </c>
      <c r="I7" s="4">
        <v>138</v>
      </c>
      <c r="J7" s="4"/>
      <c r="K7" s="1"/>
      <c r="L7" s="1">
        <f>K5*L5</f>
        <v>579.5</v>
      </c>
      <c r="M7" s="5">
        <f t="shared" si="2"/>
        <v>79971</v>
      </c>
      <c r="N7" s="5">
        <f t="shared" si="0"/>
        <v>82731</v>
      </c>
      <c r="P7" s="5">
        <v>66800.625</v>
      </c>
      <c r="Q7" s="17">
        <f t="shared" si="3"/>
        <v>15930.375</v>
      </c>
    </row>
    <row r="8" spans="1:17" ht="27.75" customHeight="1" x14ac:dyDescent="0.25">
      <c r="A8" s="20" t="s">
        <v>7</v>
      </c>
      <c r="B8" s="21">
        <v>24010</v>
      </c>
      <c r="C8" s="20"/>
      <c r="D8" s="6">
        <v>30</v>
      </c>
      <c r="E8" s="4">
        <v>9</v>
      </c>
      <c r="F8" s="4"/>
      <c r="G8" s="4"/>
      <c r="H8" s="5">
        <f t="shared" si="1"/>
        <v>12420</v>
      </c>
      <c r="I8" s="4">
        <v>20</v>
      </c>
      <c r="J8" s="4"/>
      <c r="K8" s="1"/>
      <c r="L8" s="1"/>
      <c r="M8" s="5">
        <f t="shared" si="2"/>
        <v>11590</v>
      </c>
      <c r="N8" s="5">
        <f t="shared" si="0"/>
        <v>24010</v>
      </c>
      <c r="P8" s="5">
        <v>26555.426250000004</v>
      </c>
      <c r="Q8" s="18">
        <f t="shared" si="3"/>
        <v>-2545.4262500000041</v>
      </c>
    </row>
    <row r="9" spans="1:17" ht="25.5" customHeight="1" x14ac:dyDescent="0.25">
      <c r="A9" s="20" t="s">
        <v>8</v>
      </c>
      <c r="B9" s="21">
        <v>97770</v>
      </c>
      <c r="C9" s="20"/>
      <c r="D9" s="6">
        <v>150</v>
      </c>
      <c r="E9" s="4">
        <v>15</v>
      </c>
      <c r="F9" s="4"/>
      <c r="G9" s="4"/>
      <c r="H9" s="5">
        <f t="shared" si="1"/>
        <v>20700</v>
      </c>
      <c r="I9" s="4">
        <v>133</v>
      </c>
      <c r="J9" s="4"/>
      <c r="K9" s="1"/>
      <c r="L9" s="1"/>
      <c r="M9" s="5">
        <f t="shared" si="2"/>
        <v>77073.5</v>
      </c>
      <c r="N9" s="5">
        <f t="shared" si="0"/>
        <v>97773.5</v>
      </c>
      <c r="P9" s="5">
        <v>95536.25</v>
      </c>
      <c r="Q9" s="18">
        <f t="shared" si="3"/>
        <v>2237.25</v>
      </c>
    </row>
    <row r="10" spans="1:17" ht="26.25" x14ac:dyDescent="0.25">
      <c r="A10" s="20" t="s">
        <v>9</v>
      </c>
      <c r="B10" s="21">
        <v>144635</v>
      </c>
      <c r="C10" s="20"/>
      <c r="D10" s="6">
        <v>225</v>
      </c>
      <c r="E10" s="4">
        <v>33</v>
      </c>
      <c r="F10" s="4"/>
      <c r="G10" s="4"/>
      <c r="H10" s="5">
        <f t="shared" si="1"/>
        <v>45540</v>
      </c>
      <c r="I10" s="4">
        <v>171</v>
      </c>
      <c r="J10" s="4"/>
      <c r="K10" s="1"/>
      <c r="L10" s="1"/>
      <c r="M10" s="5">
        <f t="shared" si="2"/>
        <v>99094.5</v>
      </c>
      <c r="N10" s="5">
        <f t="shared" si="0"/>
        <v>144634.5</v>
      </c>
      <c r="P10" s="5">
        <v>123010.87499999999</v>
      </c>
      <c r="Q10" s="17">
        <f t="shared" si="3"/>
        <v>21623.625000000015</v>
      </c>
    </row>
    <row r="11" spans="1:17" ht="30" customHeight="1" x14ac:dyDescent="0.25">
      <c r="A11" s="20" t="s">
        <v>10</v>
      </c>
      <c r="B11" s="21">
        <v>33120</v>
      </c>
      <c r="C11" s="20"/>
      <c r="D11" s="6">
        <v>30</v>
      </c>
      <c r="E11" s="4"/>
      <c r="F11" s="4"/>
      <c r="G11" s="4"/>
      <c r="H11" s="5">
        <f t="shared" si="1"/>
        <v>0</v>
      </c>
      <c r="I11" s="4">
        <v>0</v>
      </c>
      <c r="J11" s="4"/>
      <c r="K11" s="1"/>
      <c r="L11" s="1"/>
      <c r="M11" s="5">
        <f t="shared" si="2"/>
        <v>0</v>
      </c>
      <c r="N11" s="5">
        <f t="shared" si="0"/>
        <v>0</v>
      </c>
      <c r="P11" s="5">
        <v>56744.083750000005</v>
      </c>
      <c r="Q11" s="18">
        <f t="shared" si="3"/>
        <v>-56744.083750000005</v>
      </c>
    </row>
    <row r="12" spans="1:17" ht="26.25" x14ac:dyDescent="0.25">
      <c r="A12" s="20" t="s">
        <v>11</v>
      </c>
      <c r="B12" s="21">
        <v>20700</v>
      </c>
      <c r="C12" s="20"/>
      <c r="D12" s="6">
        <v>30</v>
      </c>
      <c r="E12" s="4">
        <v>15</v>
      </c>
      <c r="F12" s="4"/>
      <c r="G12" s="4"/>
      <c r="H12" s="5">
        <f t="shared" si="1"/>
        <v>20700</v>
      </c>
      <c r="I12" s="4">
        <v>0</v>
      </c>
      <c r="J12" s="4"/>
      <c r="K12" s="1"/>
      <c r="L12" s="1"/>
      <c r="M12" s="5">
        <f t="shared" si="2"/>
        <v>0</v>
      </c>
      <c r="N12" s="5">
        <f t="shared" si="0"/>
        <v>20700</v>
      </c>
      <c r="P12" s="5">
        <v>33041.087500000001</v>
      </c>
      <c r="Q12" s="18">
        <f t="shared" si="3"/>
        <v>-12341.087500000001</v>
      </c>
    </row>
    <row r="13" spans="1:17" ht="22.5" customHeight="1" x14ac:dyDescent="0.25">
      <c r="A13" s="20" t="s">
        <v>12</v>
      </c>
      <c r="B13" s="21">
        <v>23150</v>
      </c>
      <c r="C13" s="20"/>
      <c r="D13" s="6">
        <v>25</v>
      </c>
      <c r="E13" s="4">
        <v>13</v>
      </c>
      <c r="F13" s="4"/>
      <c r="G13" s="4"/>
      <c r="H13" s="5">
        <f t="shared" si="1"/>
        <v>17940</v>
      </c>
      <c r="I13" s="4">
        <v>9</v>
      </c>
      <c r="J13" s="4"/>
      <c r="K13" s="1"/>
      <c r="L13" s="1"/>
      <c r="M13" s="5">
        <f t="shared" si="2"/>
        <v>5215.5</v>
      </c>
      <c r="N13" s="5">
        <f t="shared" si="0"/>
        <v>23155.5</v>
      </c>
      <c r="P13" s="5">
        <v>40799.445000000007</v>
      </c>
      <c r="Q13" s="18">
        <f t="shared" si="3"/>
        <v>-17643.945000000007</v>
      </c>
    </row>
    <row r="14" spans="1:17" ht="26.25" x14ac:dyDescent="0.25">
      <c r="A14" s="20" t="s">
        <v>13</v>
      </c>
      <c r="B14" s="21">
        <v>302750</v>
      </c>
      <c r="C14" s="20"/>
      <c r="D14" s="6">
        <v>640</v>
      </c>
      <c r="E14" s="4">
        <v>9</v>
      </c>
      <c r="F14" s="4"/>
      <c r="G14" s="4"/>
      <c r="H14" s="5">
        <f t="shared" si="1"/>
        <v>12420</v>
      </c>
      <c r="I14" s="4">
        <f>209+J14</f>
        <v>501</v>
      </c>
      <c r="J14" s="4">
        <v>292</v>
      </c>
      <c r="K14" s="1"/>
      <c r="L14" s="1"/>
      <c r="M14" s="5">
        <f t="shared" si="2"/>
        <v>290329.5</v>
      </c>
      <c r="N14" s="5">
        <f t="shared" si="0"/>
        <v>302749.5</v>
      </c>
      <c r="P14" s="5">
        <v>334387.07874999993</v>
      </c>
      <c r="Q14" s="18">
        <f>N14+N23-P14</f>
        <v>11450.087916666758</v>
      </c>
    </row>
    <row r="15" spans="1:17" ht="28.5" customHeight="1" x14ac:dyDescent="0.25">
      <c r="A15" s="20" t="s">
        <v>14</v>
      </c>
      <c r="B15" s="21">
        <v>15540</v>
      </c>
      <c r="C15" s="20"/>
      <c r="D15" s="6">
        <v>15</v>
      </c>
      <c r="E15" s="4">
        <v>10</v>
      </c>
      <c r="F15" s="4"/>
      <c r="G15" s="4"/>
      <c r="H15" s="5">
        <f t="shared" si="1"/>
        <v>13800</v>
      </c>
      <c r="I15" s="4">
        <v>3</v>
      </c>
      <c r="J15" s="4"/>
      <c r="K15" s="1"/>
      <c r="L15" s="1"/>
      <c r="M15" s="5">
        <f t="shared" si="2"/>
        <v>1738.5</v>
      </c>
      <c r="N15" s="5">
        <f t="shared" si="0"/>
        <v>15538.5</v>
      </c>
      <c r="P15" s="5">
        <v>12958.553749999999</v>
      </c>
      <c r="Q15" s="17">
        <f t="shared" si="3"/>
        <v>2579.9462500000009</v>
      </c>
    </row>
    <row r="16" spans="1:17" ht="26.25" x14ac:dyDescent="0.25">
      <c r="A16" s="20" t="s">
        <v>15</v>
      </c>
      <c r="B16" s="21">
        <v>58120</v>
      </c>
      <c r="C16" s="20"/>
      <c r="D16" s="6">
        <v>100</v>
      </c>
      <c r="E16" s="4">
        <v>6</v>
      </c>
      <c r="F16" s="4"/>
      <c r="G16" s="4"/>
      <c r="H16" s="5">
        <f t="shared" si="1"/>
        <v>8280</v>
      </c>
      <c r="I16" s="4">
        <v>86</v>
      </c>
      <c r="J16" s="4"/>
      <c r="K16" s="1"/>
      <c r="L16" s="1"/>
      <c r="M16" s="5">
        <f t="shared" si="2"/>
        <v>49837</v>
      </c>
      <c r="N16" s="5">
        <f t="shared" si="0"/>
        <v>58117</v>
      </c>
      <c r="P16" s="5">
        <v>38714.818749999991</v>
      </c>
      <c r="Q16" s="17">
        <f t="shared" si="3"/>
        <v>19402.181250000009</v>
      </c>
    </row>
    <row r="17" spans="1:15" ht="15.75" x14ac:dyDescent="0.25">
      <c r="A17" s="20" t="s">
        <v>30</v>
      </c>
      <c r="B17" s="22">
        <f>SUM(B5:B16)</f>
        <v>920405</v>
      </c>
      <c r="C17" s="20"/>
      <c r="D17" s="7">
        <f>SUM(D5:D16)</f>
        <v>1505</v>
      </c>
      <c r="E17" s="7">
        <f>SUM(E5:E16)</f>
        <v>195</v>
      </c>
      <c r="F17" s="7"/>
      <c r="G17" s="7"/>
      <c r="H17" s="8">
        <f>SUM(H5:H16)</f>
        <v>269100</v>
      </c>
      <c r="I17" s="7">
        <f>SUM(I5:I16)</f>
        <v>1112</v>
      </c>
      <c r="J17" s="7">
        <f>SUM(J5:J16)</f>
        <v>292</v>
      </c>
      <c r="K17" s="1"/>
      <c r="L17" s="1"/>
      <c r="M17" s="8">
        <f>SUM(M5:M16)</f>
        <v>644404</v>
      </c>
      <c r="N17" s="8">
        <f>SUM(N5:N16)</f>
        <v>913504</v>
      </c>
    </row>
    <row r="19" spans="1:15" x14ac:dyDescent="0.25">
      <c r="A19" s="15" t="s">
        <v>25</v>
      </c>
      <c r="B19" s="23">
        <f>B17*12</f>
        <v>11044860</v>
      </c>
      <c r="C19" s="15"/>
      <c r="H19" s="9">
        <f>H17*12</f>
        <v>3229200</v>
      </c>
      <c r="M19" s="9">
        <f>M17*12</f>
        <v>7732848</v>
      </c>
      <c r="N19" s="9">
        <f>N17*12</f>
        <v>10962048</v>
      </c>
    </row>
    <row r="21" spans="1:15" x14ac:dyDescent="0.25">
      <c r="H21" s="9"/>
    </row>
    <row r="22" spans="1:15" ht="35.25" customHeight="1" x14ac:dyDescent="0.25">
      <c r="M22" s="16" t="s">
        <v>26</v>
      </c>
      <c r="N22" s="17">
        <f>D2-N19</f>
        <v>517052</v>
      </c>
      <c r="O22" s="9">
        <f>D2-B19</f>
        <v>434240</v>
      </c>
    </row>
    <row r="23" spans="1:15" ht="29.25" customHeight="1" x14ac:dyDescent="0.25">
      <c r="M23" s="16" t="s">
        <v>27</v>
      </c>
      <c r="N23" s="17">
        <f>N22/12</f>
        <v>43087.666666666664</v>
      </c>
      <c r="O23" s="9">
        <f>O22/12</f>
        <v>36186.666666666664</v>
      </c>
    </row>
    <row r="25" spans="1:15" x14ac:dyDescent="0.25">
      <c r="N25" s="9"/>
      <c r="O25">
        <v>36185</v>
      </c>
    </row>
    <row r="27" spans="1:15" x14ac:dyDescent="0.25">
      <c r="O27">
        <f>O25*12</f>
        <v>434220</v>
      </c>
    </row>
    <row r="28" spans="1:15" x14ac:dyDescent="0.25">
      <c r="D28" t="s">
        <v>31</v>
      </c>
      <c r="E28">
        <f>K36000*12</f>
        <v>0</v>
      </c>
      <c r="F28">
        <f>E28</f>
        <v>0</v>
      </c>
    </row>
    <row r="29" spans="1:15" x14ac:dyDescent="0.25">
      <c r="D29" t="s">
        <v>32</v>
      </c>
      <c r="E29">
        <f>998000-920404</f>
        <v>77596</v>
      </c>
      <c r="F29">
        <v>80000</v>
      </c>
    </row>
    <row r="30" spans="1:15" x14ac:dyDescent="0.25">
      <c r="D30" t="s">
        <v>33</v>
      </c>
      <c r="E30" s="24">
        <f>E31-E28-E29</f>
        <v>11401504</v>
      </c>
      <c r="F30" s="9">
        <f>N19</f>
        <v>10962048</v>
      </c>
    </row>
    <row r="31" spans="1:15" x14ac:dyDescent="0.25">
      <c r="E31" s="24">
        <f>D2</f>
        <v>11479100</v>
      </c>
      <c r="F31" s="9">
        <f>F28+F29+F30</f>
        <v>11042048</v>
      </c>
      <c r="G31" s="9">
        <f>F28+E29+F30</f>
        <v>11039644</v>
      </c>
    </row>
    <row r="32" spans="1:15" x14ac:dyDescent="0.25">
      <c r="F32" s="9">
        <f>F31-E31</f>
        <v>-437052</v>
      </c>
      <c r="G32" s="9">
        <f>G31-E31</f>
        <v>-439456</v>
      </c>
    </row>
  </sheetData>
  <pageMargins left="0.7" right="0.7" top="0.75" bottom="0.75" header="0.3" footer="0.3"/>
  <pageSetup paperSize="9" scale="51" fitToHeight="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5"/>
  <sheetViews>
    <sheetView topLeftCell="A13" workbookViewId="0">
      <selection activeCell="G5" sqref="G5:G16"/>
    </sheetView>
  </sheetViews>
  <sheetFormatPr defaultRowHeight="15" x14ac:dyDescent="0.25"/>
  <cols>
    <col min="1" max="1" width="53.5703125" customWidth="1"/>
    <col min="2" max="3" width="11.7109375" customWidth="1"/>
    <col min="4" max="4" width="9.5703125" customWidth="1"/>
    <col min="5" max="5" width="10.5703125" customWidth="1"/>
    <col min="6" max="6" width="14.5703125" customWidth="1"/>
    <col min="7" max="7" width="10.8554687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4" max="14" width="13.7109375" customWidth="1"/>
    <col min="15" max="15" width="13.28515625" customWidth="1"/>
    <col min="17" max="17" width="13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8" x14ac:dyDescent="0.25">
      <c r="A2" t="s">
        <v>17</v>
      </c>
      <c r="B2" s="13">
        <v>11479100</v>
      </c>
    </row>
    <row r="3" spans="1:18" x14ac:dyDescent="0.25">
      <c r="D3" s="10"/>
      <c r="E3" s="10"/>
      <c r="F3" s="10"/>
      <c r="G3" s="11"/>
      <c r="H3" s="12"/>
    </row>
    <row r="4" spans="1:18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8" ht="34.5" customHeight="1" x14ac:dyDescent="0.25">
      <c r="A5" s="20" t="s">
        <v>4</v>
      </c>
      <c r="B5" s="4">
        <v>85</v>
      </c>
      <c r="C5" s="4">
        <v>40</v>
      </c>
      <c r="D5" s="19">
        <v>2</v>
      </c>
      <c r="E5" s="4">
        <v>690</v>
      </c>
      <c r="F5" s="5">
        <f>C5*$D$5*$E$5</f>
        <v>55200</v>
      </c>
      <c r="G5" s="4">
        <v>51</v>
      </c>
      <c r="H5" s="4"/>
      <c r="I5" s="4">
        <v>30.5</v>
      </c>
      <c r="J5" s="19">
        <v>19</v>
      </c>
      <c r="K5" s="5">
        <f>G5*$I$5*$J$5</f>
        <v>29554.5</v>
      </c>
      <c r="L5" s="5">
        <f>F5+K5</f>
        <v>84754.5</v>
      </c>
      <c r="N5" s="5">
        <v>114727.17374999999</v>
      </c>
      <c r="O5" s="18">
        <f>L5-N5</f>
        <v>-29972.673749999987</v>
      </c>
      <c r="Q5" s="25"/>
      <c r="R5" s="9"/>
    </row>
    <row r="6" spans="1:18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33120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33120</v>
      </c>
      <c r="N6" s="5">
        <v>43150.861250000002</v>
      </c>
      <c r="O6" s="18">
        <f t="shared" ref="O6:O16" si="3">L6-N6</f>
        <v>-10030.861250000002</v>
      </c>
      <c r="Q6" s="25">
        <f>O6/E5/D5</f>
        <v>-7.2687400362318852</v>
      </c>
      <c r="R6" s="9"/>
    </row>
    <row r="7" spans="1:18" ht="21" customHeight="1" x14ac:dyDescent="0.25">
      <c r="A7" s="20" t="s">
        <v>6</v>
      </c>
      <c r="B7" s="6">
        <v>145</v>
      </c>
      <c r="C7" s="4">
        <v>2</v>
      </c>
      <c r="D7" s="4"/>
      <c r="E7" s="4">
        <f>E5/30.5*15</f>
        <v>339.34426229508193</v>
      </c>
      <c r="F7" s="5">
        <f t="shared" si="0"/>
        <v>2760</v>
      </c>
      <c r="G7" s="4">
        <v>138</v>
      </c>
      <c r="H7" s="4"/>
      <c r="I7" s="1"/>
      <c r="J7" s="1">
        <f>I5*J5</f>
        <v>579.5</v>
      </c>
      <c r="K7" s="5">
        <f t="shared" si="1"/>
        <v>79971</v>
      </c>
      <c r="L7" s="5">
        <f t="shared" si="2"/>
        <v>82731</v>
      </c>
      <c r="N7" s="5">
        <v>66800.625</v>
      </c>
      <c r="O7" s="17">
        <f t="shared" si="3"/>
        <v>15930.375</v>
      </c>
      <c r="Q7" s="25"/>
      <c r="R7" s="9"/>
    </row>
    <row r="8" spans="1:18" ht="27.75" customHeight="1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20</v>
      </c>
      <c r="H8" s="4"/>
      <c r="I8" s="1"/>
      <c r="J8" s="1"/>
      <c r="K8" s="5">
        <f t="shared" si="1"/>
        <v>11590</v>
      </c>
      <c r="L8" s="5">
        <f t="shared" si="2"/>
        <v>24010</v>
      </c>
      <c r="N8" s="5">
        <v>26555.426250000004</v>
      </c>
      <c r="O8" s="18">
        <f t="shared" si="3"/>
        <v>-2545.4262500000041</v>
      </c>
      <c r="Q8" s="25"/>
      <c r="R8" s="9"/>
    </row>
    <row r="9" spans="1:18" ht="25.5" customHeight="1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20700</v>
      </c>
      <c r="G9" s="4">
        <v>133</v>
      </c>
      <c r="H9" s="4"/>
      <c r="I9" s="1"/>
      <c r="J9" s="1"/>
      <c r="K9" s="5">
        <f t="shared" si="1"/>
        <v>77073.5</v>
      </c>
      <c r="L9" s="5">
        <f t="shared" si="2"/>
        <v>97773.5</v>
      </c>
      <c r="N9" s="5">
        <v>95536.25</v>
      </c>
      <c r="O9" s="18">
        <f t="shared" si="3"/>
        <v>2237.25</v>
      </c>
      <c r="Q9" s="25"/>
      <c r="R9" s="9"/>
    </row>
    <row r="10" spans="1:18" ht="26.25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45540</v>
      </c>
      <c r="G10" s="4">
        <v>171</v>
      </c>
      <c r="H10" s="4"/>
      <c r="I10" s="1"/>
      <c r="J10" s="1"/>
      <c r="K10" s="5">
        <f t="shared" si="1"/>
        <v>99094.5</v>
      </c>
      <c r="L10" s="5">
        <f t="shared" si="2"/>
        <v>144634.5</v>
      </c>
      <c r="N10" s="5">
        <v>123010.87499999999</v>
      </c>
      <c r="O10" s="17">
        <f t="shared" si="3"/>
        <v>21623.625000000015</v>
      </c>
      <c r="Q10" s="25"/>
      <c r="R10" s="9"/>
    </row>
    <row r="11" spans="1:18" ht="30" customHeight="1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33120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33120</v>
      </c>
      <c r="N11" s="5">
        <v>56744.083750000005</v>
      </c>
      <c r="O11" s="18">
        <f t="shared" si="3"/>
        <v>-23624.083750000005</v>
      </c>
      <c r="Q11" s="25">
        <f>O11/E5/D5</f>
        <v>-17.118901268115945</v>
      </c>
      <c r="R11" s="9"/>
    </row>
    <row r="12" spans="1:18" ht="26.25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20700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20700</v>
      </c>
      <c r="N12" s="5">
        <v>33041.087500000001</v>
      </c>
      <c r="O12" s="18">
        <f t="shared" si="3"/>
        <v>-12341.087500000001</v>
      </c>
      <c r="Q12" s="25">
        <f>O12/E5/D5</f>
        <v>-8.9428170289855089</v>
      </c>
      <c r="R12" s="9"/>
    </row>
    <row r="13" spans="1:18" ht="22.5" customHeight="1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17940</v>
      </c>
      <c r="G13" s="4">
        <v>9</v>
      </c>
      <c r="H13" s="4"/>
      <c r="I13" s="1"/>
      <c r="J13" s="1"/>
      <c r="K13" s="5">
        <f t="shared" si="1"/>
        <v>5215.5</v>
      </c>
      <c r="L13" s="5">
        <f t="shared" si="2"/>
        <v>23155.5</v>
      </c>
      <c r="N13" s="5">
        <v>40799.445000000007</v>
      </c>
      <c r="O13" s="18">
        <f t="shared" si="3"/>
        <v>-17643.945000000007</v>
      </c>
      <c r="Q13" s="25"/>
      <c r="R13" s="9"/>
    </row>
    <row r="14" spans="1:18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f>209+H14</f>
        <v>501</v>
      </c>
      <c r="H14" s="4">
        <v>292</v>
      </c>
      <c r="I14" s="1"/>
      <c r="J14" s="1"/>
      <c r="K14" s="5">
        <f t="shared" si="1"/>
        <v>290329.5</v>
      </c>
      <c r="L14" s="5">
        <f t="shared" si="2"/>
        <v>302749.5</v>
      </c>
      <c r="N14" s="5">
        <v>334387.07874999993</v>
      </c>
      <c r="O14" s="18">
        <f>L14+L23-N14</f>
        <v>4550.0879166667582</v>
      </c>
      <c r="Q14" s="25"/>
      <c r="R14" s="9"/>
    </row>
    <row r="15" spans="1:18" ht="28.5" customHeight="1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13800</v>
      </c>
      <c r="G15" s="4">
        <v>3</v>
      </c>
      <c r="H15" s="4"/>
      <c r="I15" s="1"/>
      <c r="J15" s="1"/>
      <c r="K15" s="5">
        <f t="shared" si="1"/>
        <v>1738.5</v>
      </c>
      <c r="L15" s="5">
        <f t="shared" si="2"/>
        <v>15538.5</v>
      </c>
      <c r="N15" s="5">
        <v>12958.553749999999</v>
      </c>
      <c r="O15" s="17">
        <f t="shared" si="3"/>
        <v>2579.9462500000009</v>
      </c>
      <c r="Q15" s="25"/>
      <c r="R15" s="9"/>
    </row>
    <row r="16" spans="1:18" ht="26.25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8280</v>
      </c>
      <c r="G16" s="4">
        <v>86</v>
      </c>
      <c r="H16" s="4"/>
      <c r="I16" s="1"/>
      <c r="J16" s="1"/>
      <c r="K16" s="5">
        <f t="shared" si="1"/>
        <v>49837</v>
      </c>
      <c r="L16" s="5">
        <f t="shared" si="2"/>
        <v>58117</v>
      </c>
      <c r="N16" s="5">
        <v>38714.818749999991</v>
      </c>
      <c r="O16" s="17">
        <f t="shared" si="3"/>
        <v>19402.181250000009</v>
      </c>
      <c r="Q16" s="25"/>
      <c r="R16" s="9"/>
    </row>
    <row r="17" spans="1:12" ht="15.75" x14ac:dyDescent="0.25">
      <c r="A17" s="20" t="s">
        <v>30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276000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644404</v>
      </c>
      <c r="L17" s="8">
        <f>SUM(L5:L16)</f>
        <v>920404</v>
      </c>
    </row>
    <row r="19" spans="1:12" x14ac:dyDescent="0.25">
      <c r="A19" s="15" t="s">
        <v>25</v>
      </c>
      <c r="F19" s="9">
        <f>F17*12</f>
        <v>3312000</v>
      </c>
      <c r="K19" s="9">
        <f>K17*12</f>
        <v>7732848</v>
      </c>
      <c r="L19" s="9">
        <f>L17*12</f>
        <v>11044848</v>
      </c>
    </row>
    <row r="21" spans="1:12" x14ac:dyDescent="0.25">
      <c r="F21" s="9"/>
    </row>
    <row r="22" spans="1:12" ht="35.25" customHeight="1" x14ac:dyDescent="0.25">
      <c r="K22" s="16" t="s">
        <v>26</v>
      </c>
      <c r="L22" s="17">
        <f>B2-L19</f>
        <v>434252</v>
      </c>
    </row>
    <row r="23" spans="1:12" ht="29.25" customHeight="1" x14ac:dyDescent="0.25">
      <c r="K23" s="16" t="s">
        <v>27</v>
      </c>
      <c r="L23" s="17">
        <f>L22/12</f>
        <v>36187.666666666664</v>
      </c>
    </row>
    <row r="25" spans="1:12" x14ac:dyDescent="0.25">
      <c r="L25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workbookViewId="0">
      <selection activeCell="C20" sqref="C20"/>
    </sheetView>
  </sheetViews>
  <sheetFormatPr defaultRowHeight="15" x14ac:dyDescent="0.25"/>
  <cols>
    <col min="1" max="1" width="53.5703125" customWidth="1"/>
    <col min="2" max="3" width="11.7109375" customWidth="1"/>
    <col min="4" max="5" width="15" bestFit="1" customWidth="1"/>
    <col min="6" max="6" width="14.5703125" customWidth="1"/>
    <col min="7" max="7" width="16.4257812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3" max="13" width="15.140625" customWidth="1"/>
    <col min="14" max="14" width="15" bestFit="1" customWidth="1"/>
    <col min="15" max="15" width="15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B2" s="13">
        <v>11479100</v>
      </c>
    </row>
    <row r="3" spans="1:17" x14ac:dyDescent="0.25">
      <c r="D3" s="10"/>
      <c r="E3" s="10"/>
      <c r="F3" s="10"/>
      <c r="G3" s="11"/>
      <c r="H3" s="12"/>
    </row>
    <row r="4" spans="1:17" ht="45" x14ac:dyDescent="0.25">
      <c r="A4" s="1"/>
      <c r="B4" s="3" t="s">
        <v>40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M4" s="14" t="s">
        <v>39</v>
      </c>
      <c r="N4" s="14" t="s">
        <v>34</v>
      </c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4">
        <f>C5+G5</f>
        <v>93</v>
      </c>
      <c r="C5" s="4">
        <v>42</v>
      </c>
      <c r="D5" s="19">
        <v>2</v>
      </c>
      <c r="E5" s="4">
        <v>690</v>
      </c>
      <c r="F5" s="5">
        <f>C5*$D$5*$E$5</f>
        <v>57960</v>
      </c>
      <c r="G5" s="4">
        <v>51</v>
      </c>
      <c r="H5" s="4"/>
      <c r="I5" s="4">
        <v>30.5</v>
      </c>
      <c r="J5" s="19">
        <v>19</v>
      </c>
      <c r="K5" s="5">
        <f>G5*$I$5*$J$5</f>
        <v>29554.5</v>
      </c>
      <c r="L5" s="5">
        <f t="shared" ref="L5:L16" si="0">F5+K5</f>
        <v>87514.5</v>
      </c>
      <c r="M5" s="5">
        <v>88000</v>
      </c>
      <c r="N5" s="5">
        <v>84760</v>
      </c>
      <c r="P5" s="5">
        <v>114727.17374999999</v>
      </c>
      <c r="Q5" s="5">
        <f>M5-P5</f>
        <v>-26727.173749999987</v>
      </c>
    </row>
    <row r="6" spans="1:17" x14ac:dyDescent="0.25">
      <c r="A6" s="20" t="s">
        <v>5</v>
      </c>
      <c r="B6" s="4">
        <f t="shared" ref="B6:B16" si="1">C6+G6</f>
        <v>30</v>
      </c>
      <c r="C6" s="4">
        <v>30</v>
      </c>
      <c r="D6" s="4"/>
      <c r="E6" s="4"/>
      <c r="F6" s="5">
        <f t="shared" ref="F6:F16" si="2">C6*$D$5*$E$5</f>
        <v>41400</v>
      </c>
      <c r="G6" s="4">
        <v>0</v>
      </c>
      <c r="H6" s="4"/>
      <c r="I6" s="1"/>
      <c r="J6" s="1"/>
      <c r="K6" s="5">
        <f t="shared" ref="K6:K16" si="3">G6*$I$5*$J$5</f>
        <v>0</v>
      </c>
      <c r="L6" s="5">
        <f t="shared" si="0"/>
        <v>41400</v>
      </c>
      <c r="M6" s="5">
        <v>42000</v>
      </c>
      <c r="N6" s="5">
        <v>33120</v>
      </c>
      <c r="P6" s="5">
        <v>43150.861250000002</v>
      </c>
      <c r="Q6" s="5">
        <f t="shared" ref="Q6:Q16" si="4">M6-P6</f>
        <v>-1150.8612500000017</v>
      </c>
    </row>
    <row r="7" spans="1:17" ht="21" customHeight="1" x14ac:dyDescent="0.25">
      <c r="A7" s="20" t="s">
        <v>6</v>
      </c>
      <c r="B7" s="4">
        <f t="shared" si="1"/>
        <v>140</v>
      </c>
      <c r="C7" s="4">
        <v>2</v>
      </c>
      <c r="D7" s="4"/>
      <c r="E7" s="4">
        <f>E5/30.5*15</f>
        <v>339.34426229508193</v>
      </c>
      <c r="F7" s="5">
        <f t="shared" si="2"/>
        <v>2760</v>
      </c>
      <c r="G7" s="4">
        <v>138</v>
      </c>
      <c r="H7" s="4"/>
      <c r="I7" s="1"/>
      <c r="J7" s="1">
        <f>I5*J5</f>
        <v>579.5</v>
      </c>
      <c r="K7" s="5">
        <f t="shared" si="3"/>
        <v>79971</v>
      </c>
      <c r="L7" s="5">
        <f t="shared" si="0"/>
        <v>82731</v>
      </c>
      <c r="M7" s="5">
        <v>82730</v>
      </c>
      <c r="N7" s="5">
        <v>82730</v>
      </c>
      <c r="P7" s="5">
        <v>66800.625</v>
      </c>
      <c r="Q7" s="5">
        <f t="shared" si="4"/>
        <v>15929.375</v>
      </c>
    </row>
    <row r="8" spans="1:17" ht="27.75" customHeight="1" x14ac:dyDescent="0.25">
      <c r="A8" s="20" t="s">
        <v>7</v>
      </c>
      <c r="B8" s="4">
        <f t="shared" si="1"/>
        <v>29</v>
      </c>
      <c r="C8" s="4">
        <v>9</v>
      </c>
      <c r="D8" s="4"/>
      <c r="E8" s="4"/>
      <c r="F8" s="5">
        <f t="shared" si="2"/>
        <v>12420</v>
      </c>
      <c r="G8" s="4">
        <v>20</v>
      </c>
      <c r="H8" s="4"/>
      <c r="I8" s="1"/>
      <c r="J8" s="1"/>
      <c r="K8" s="5">
        <f t="shared" si="3"/>
        <v>11590</v>
      </c>
      <c r="L8" s="5">
        <f t="shared" si="0"/>
        <v>24010</v>
      </c>
      <c r="M8" s="5">
        <v>24010</v>
      </c>
      <c r="N8" s="5">
        <v>24010</v>
      </c>
      <c r="P8" s="5">
        <v>26555.426250000004</v>
      </c>
      <c r="Q8" s="5">
        <f t="shared" si="4"/>
        <v>-2545.4262500000041</v>
      </c>
    </row>
    <row r="9" spans="1:17" ht="25.5" customHeight="1" x14ac:dyDescent="0.25">
      <c r="A9" s="20" t="s">
        <v>8</v>
      </c>
      <c r="B9" s="4">
        <f t="shared" si="1"/>
        <v>148</v>
      </c>
      <c r="C9" s="4">
        <v>15</v>
      </c>
      <c r="D9" s="4"/>
      <c r="E9" s="4"/>
      <c r="F9" s="5">
        <f t="shared" si="2"/>
        <v>20700</v>
      </c>
      <c r="G9" s="4">
        <v>133</v>
      </c>
      <c r="H9" s="4"/>
      <c r="I9" s="1"/>
      <c r="J9" s="1"/>
      <c r="K9" s="5">
        <f t="shared" si="3"/>
        <v>77073.5</v>
      </c>
      <c r="L9" s="5">
        <f t="shared" si="0"/>
        <v>97773.5</v>
      </c>
      <c r="M9" s="5">
        <v>97770</v>
      </c>
      <c r="N9" s="5">
        <v>97770</v>
      </c>
      <c r="P9" s="5">
        <v>95536.25</v>
      </c>
      <c r="Q9" s="5">
        <f t="shared" si="4"/>
        <v>2233.75</v>
      </c>
    </row>
    <row r="10" spans="1:17" ht="26.25" x14ac:dyDescent="0.25">
      <c r="A10" s="20" t="s">
        <v>9</v>
      </c>
      <c r="B10" s="4">
        <f t="shared" si="1"/>
        <v>204</v>
      </c>
      <c r="C10" s="4">
        <v>33</v>
      </c>
      <c r="D10" s="4"/>
      <c r="E10" s="4"/>
      <c r="F10" s="5">
        <f t="shared" si="2"/>
        <v>45540</v>
      </c>
      <c r="G10" s="4">
        <v>171</v>
      </c>
      <c r="H10" s="4"/>
      <c r="I10" s="1"/>
      <c r="J10" s="1"/>
      <c r="K10" s="5">
        <f t="shared" si="3"/>
        <v>99094.5</v>
      </c>
      <c r="L10" s="5">
        <f t="shared" si="0"/>
        <v>144634.5</v>
      </c>
      <c r="M10" s="5">
        <v>144635</v>
      </c>
      <c r="N10" s="5">
        <v>144635</v>
      </c>
      <c r="P10" s="5">
        <v>123010.87499999999</v>
      </c>
      <c r="Q10" s="5">
        <f t="shared" si="4"/>
        <v>21624.125000000015</v>
      </c>
    </row>
    <row r="11" spans="1:17" ht="30" customHeight="1" x14ac:dyDescent="0.25">
      <c r="A11" s="20" t="s">
        <v>10</v>
      </c>
      <c r="B11" s="4">
        <f t="shared" si="1"/>
        <v>0</v>
      </c>
      <c r="C11" s="4"/>
      <c r="D11" s="4"/>
      <c r="E11" s="4"/>
      <c r="F11" s="5">
        <f t="shared" si="2"/>
        <v>0</v>
      </c>
      <c r="G11" s="4">
        <v>0</v>
      </c>
      <c r="H11" s="4"/>
      <c r="I11" s="1"/>
      <c r="J11" s="1"/>
      <c r="K11" s="5">
        <f t="shared" si="3"/>
        <v>0</v>
      </c>
      <c r="L11" s="5">
        <f t="shared" si="0"/>
        <v>0</v>
      </c>
      <c r="M11" s="5"/>
      <c r="N11" s="5">
        <v>33120</v>
      </c>
      <c r="P11" s="5">
        <v>56744.083750000005</v>
      </c>
      <c r="Q11" s="5">
        <f t="shared" si="4"/>
        <v>-56744.083750000005</v>
      </c>
    </row>
    <row r="12" spans="1:17" ht="26.25" x14ac:dyDescent="0.25">
      <c r="A12" s="20" t="s">
        <v>11</v>
      </c>
      <c r="B12" s="4">
        <f t="shared" si="1"/>
        <v>18</v>
      </c>
      <c r="C12" s="4">
        <v>18</v>
      </c>
      <c r="D12" s="4"/>
      <c r="E12" s="4"/>
      <c r="F12" s="5">
        <f t="shared" si="2"/>
        <v>24840</v>
      </c>
      <c r="G12" s="4">
        <v>0</v>
      </c>
      <c r="H12" s="4"/>
      <c r="I12" s="1"/>
      <c r="J12" s="1"/>
      <c r="K12" s="5">
        <f t="shared" si="3"/>
        <v>0</v>
      </c>
      <c r="L12" s="5">
        <f t="shared" si="0"/>
        <v>24840</v>
      </c>
      <c r="M12" s="5">
        <v>25000</v>
      </c>
      <c r="N12" s="5">
        <v>20700</v>
      </c>
      <c r="P12" s="5">
        <v>33041.087500000001</v>
      </c>
      <c r="Q12" s="5">
        <f t="shared" si="4"/>
        <v>-8041.0875000000015</v>
      </c>
    </row>
    <row r="13" spans="1:17" ht="22.5" customHeight="1" x14ac:dyDescent="0.25">
      <c r="A13" s="20" t="s">
        <v>12</v>
      </c>
      <c r="B13" s="4">
        <f t="shared" si="1"/>
        <v>27</v>
      </c>
      <c r="C13" s="4">
        <v>18</v>
      </c>
      <c r="D13" s="4"/>
      <c r="E13" s="4"/>
      <c r="F13" s="5">
        <f t="shared" si="2"/>
        <v>24840</v>
      </c>
      <c r="G13" s="4">
        <v>9</v>
      </c>
      <c r="H13" s="4"/>
      <c r="I13" s="1"/>
      <c r="J13" s="1"/>
      <c r="K13" s="5">
        <f t="shared" si="3"/>
        <v>5215.5</v>
      </c>
      <c r="L13" s="5">
        <f t="shared" si="0"/>
        <v>30055.5</v>
      </c>
      <c r="M13" s="5">
        <v>30000</v>
      </c>
      <c r="N13" s="5">
        <v>23150</v>
      </c>
      <c r="P13" s="5">
        <v>40799.445000000007</v>
      </c>
      <c r="Q13" s="5">
        <f t="shared" si="4"/>
        <v>-10799.445000000007</v>
      </c>
    </row>
    <row r="14" spans="1:17" ht="26.25" x14ac:dyDescent="0.25">
      <c r="A14" s="20" t="s">
        <v>13</v>
      </c>
      <c r="B14" s="4">
        <f t="shared" si="1"/>
        <v>510</v>
      </c>
      <c r="C14" s="4">
        <v>9</v>
      </c>
      <c r="D14" s="4"/>
      <c r="E14" s="4"/>
      <c r="F14" s="5">
        <f t="shared" si="2"/>
        <v>12420</v>
      </c>
      <c r="G14" s="4">
        <f>209+H14</f>
        <v>501</v>
      </c>
      <c r="H14" s="4">
        <v>292</v>
      </c>
      <c r="I14" s="1"/>
      <c r="J14" s="1"/>
      <c r="K14" s="5">
        <f t="shared" si="3"/>
        <v>290329.5</v>
      </c>
      <c r="L14" s="5">
        <f t="shared" si="0"/>
        <v>302749.5</v>
      </c>
      <c r="M14" s="5">
        <v>302750</v>
      </c>
      <c r="N14" s="5">
        <v>302750</v>
      </c>
      <c r="P14" s="5">
        <v>334387.07874999993</v>
      </c>
      <c r="Q14" s="5">
        <f>M14+L22-P14</f>
        <v>448362.92125000007</v>
      </c>
    </row>
    <row r="15" spans="1:17" ht="28.5" customHeight="1" x14ac:dyDescent="0.25">
      <c r="A15" s="20" t="s">
        <v>14</v>
      </c>
      <c r="B15" s="4">
        <f t="shared" si="1"/>
        <v>13</v>
      </c>
      <c r="C15" s="4">
        <v>10</v>
      </c>
      <c r="D15" s="4"/>
      <c r="E15" s="4"/>
      <c r="F15" s="5">
        <f t="shared" si="2"/>
        <v>13800</v>
      </c>
      <c r="G15" s="4">
        <v>3</v>
      </c>
      <c r="H15" s="4"/>
      <c r="I15" s="1"/>
      <c r="J15" s="1"/>
      <c r="K15" s="5">
        <f t="shared" si="3"/>
        <v>1738.5</v>
      </c>
      <c r="L15" s="5">
        <f t="shared" si="0"/>
        <v>15538.5</v>
      </c>
      <c r="M15" s="5">
        <v>15540</v>
      </c>
      <c r="N15" s="5">
        <v>15540</v>
      </c>
      <c r="P15" s="5">
        <v>12958.553749999999</v>
      </c>
      <c r="Q15" s="5">
        <f t="shared" si="4"/>
        <v>2581.4462500000009</v>
      </c>
    </row>
    <row r="16" spans="1:17" ht="26.25" x14ac:dyDescent="0.25">
      <c r="A16" s="20" t="s">
        <v>15</v>
      </c>
      <c r="B16" s="4">
        <f t="shared" si="1"/>
        <v>92</v>
      </c>
      <c r="C16" s="4">
        <v>6</v>
      </c>
      <c r="D16" s="4"/>
      <c r="E16" s="4"/>
      <c r="F16" s="5">
        <f t="shared" si="2"/>
        <v>8280</v>
      </c>
      <c r="G16" s="4">
        <v>86</v>
      </c>
      <c r="H16" s="4"/>
      <c r="I16" s="1"/>
      <c r="J16" s="1"/>
      <c r="K16" s="5">
        <f t="shared" si="3"/>
        <v>49837</v>
      </c>
      <c r="L16" s="5">
        <f t="shared" si="0"/>
        <v>58117</v>
      </c>
      <c r="M16" s="5">
        <v>58120</v>
      </c>
      <c r="N16" s="5">
        <v>58120</v>
      </c>
      <c r="P16" s="5">
        <v>38714.818749999991</v>
      </c>
      <c r="Q16" s="5">
        <f t="shared" si="4"/>
        <v>19405.181250000009</v>
      </c>
    </row>
    <row r="17" spans="1:15" ht="15.75" x14ac:dyDescent="0.25">
      <c r="A17" s="20" t="s">
        <v>30</v>
      </c>
      <c r="B17" s="7">
        <f>SUM(B5:B16)</f>
        <v>1304</v>
      </c>
      <c r="C17" s="7">
        <f>SUM(C5:C16)</f>
        <v>192</v>
      </c>
      <c r="D17" s="7"/>
      <c r="E17" s="7"/>
      <c r="F17" s="8">
        <f>SUM(F5:F16)</f>
        <v>264960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644404</v>
      </c>
      <c r="L17" s="8">
        <f>SUM(L5:L16)</f>
        <v>909364</v>
      </c>
      <c r="M17" s="8">
        <f>SUM(M5:M16)</f>
        <v>910555</v>
      </c>
      <c r="N17" s="8">
        <f>SUM(N5:N16)</f>
        <v>920405</v>
      </c>
    </row>
    <row r="19" spans="1:15" x14ac:dyDescent="0.25">
      <c r="A19" s="15" t="s">
        <v>25</v>
      </c>
      <c r="F19" s="9">
        <f>F17*12</f>
        <v>3179520</v>
      </c>
      <c r="K19" s="9">
        <f>K17*12</f>
        <v>7732848</v>
      </c>
      <c r="L19" s="9">
        <f>L17*12</f>
        <v>10912368</v>
      </c>
      <c r="M19" s="9"/>
    </row>
    <row r="21" spans="1:15" x14ac:dyDescent="0.25">
      <c r="F21" s="9"/>
    </row>
    <row r="22" spans="1:15" ht="35.25" customHeight="1" x14ac:dyDescent="0.25">
      <c r="K22" s="16" t="s">
        <v>26</v>
      </c>
      <c r="L22" s="17">
        <f>L23*12</f>
        <v>480000</v>
      </c>
      <c r="M22" s="26"/>
      <c r="N22" s="9"/>
      <c r="O22" s="9"/>
    </row>
    <row r="23" spans="1:15" ht="29.25" customHeight="1" x14ac:dyDescent="0.25">
      <c r="K23" s="16" t="s">
        <v>27</v>
      </c>
      <c r="L23" s="17">
        <v>40000</v>
      </c>
      <c r="M23" s="26"/>
      <c r="N23" s="9"/>
      <c r="O23" s="9"/>
    </row>
    <row r="25" spans="1:15" x14ac:dyDescent="0.25">
      <c r="L25" s="9"/>
      <c r="M25" s="9"/>
    </row>
  </sheetData>
  <pageMargins left="0.25" right="0.25" top="0.75" bottom="0.75" header="0.3" footer="0.3"/>
  <pageSetup paperSize="9" scale="55" fitToHeight="0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A23" sqref="A23:B26"/>
    </sheetView>
  </sheetViews>
  <sheetFormatPr defaultRowHeight="15" x14ac:dyDescent="0.25"/>
  <cols>
    <col min="1" max="1" width="53.5703125" customWidth="1"/>
    <col min="2" max="5" width="16.140625" customWidth="1"/>
    <col min="244" max="244" width="68.28515625" customWidth="1"/>
    <col min="245" max="245" width="17.85546875" bestFit="1" customWidth="1"/>
    <col min="246" max="246" width="11.7109375" customWidth="1"/>
    <col min="247" max="247" width="10.7109375" customWidth="1"/>
    <col min="248" max="248" width="12" customWidth="1"/>
    <col min="249" max="249" width="14.85546875" customWidth="1"/>
    <col min="250" max="250" width="11.85546875" customWidth="1"/>
    <col min="251" max="251" width="10.42578125" customWidth="1"/>
    <col min="253" max="253" width="12.85546875" customWidth="1"/>
    <col min="254" max="254" width="16.140625" customWidth="1"/>
    <col min="256" max="256" width="15.140625" bestFit="1" customWidth="1"/>
    <col min="500" max="500" width="68.28515625" customWidth="1"/>
    <col min="501" max="501" width="17.85546875" bestFit="1" customWidth="1"/>
    <col min="502" max="502" width="11.7109375" customWidth="1"/>
    <col min="503" max="503" width="10.7109375" customWidth="1"/>
    <col min="504" max="504" width="12" customWidth="1"/>
    <col min="505" max="505" width="14.85546875" customWidth="1"/>
    <col min="506" max="506" width="11.85546875" customWidth="1"/>
    <col min="507" max="507" width="10.42578125" customWidth="1"/>
    <col min="509" max="509" width="12.85546875" customWidth="1"/>
    <col min="510" max="510" width="16.140625" customWidth="1"/>
    <col min="512" max="512" width="15.140625" bestFit="1" customWidth="1"/>
    <col min="756" max="756" width="68.28515625" customWidth="1"/>
    <col min="757" max="757" width="17.85546875" bestFit="1" customWidth="1"/>
    <col min="758" max="758" width="11.7109375" customWidth="1"/>
    <col min="759" max="759" width="10.7109375" customWidth="1"/>
    <col min="760" max="760" width="12" customWidth="1"/>
    <col min="761" max="761" width="14.85546875" customWidth="1"/>
    <col min="762" max="762" width="11.85546875" customWidth="1"/>
    <col min="763" max="763" width="10.42578125" customWidth="1"/>
    <col min="765" max="765" width="12.85546875" customWidth="1"/>
    <col min="766" max="766" width="16.140625" customWidth="1"/>
    <col min="768" max="768" width="15.140625" bestFit="1" customWidth="1"/>
    <col min="1012" max="1012" width="68.28515625" customWidth="1"/>
    <col min="1013" max="1013" width="17.85546875" bestFit="1" customWidth="1"/>
    <col min="1014" max="1014" width="11.7109375" customWidth="1"/>
    <col min="1015" max="1015" width="10.7109375" customWidth="1"/>
    <col min="1016" max="1016" width="12" customWidth="1"/>
    <col min="1017" max="1017" width="14.85546875" customWidth="1"/>
    <col min="1018" max="1018" width="11.85546875" customWidth="1"/>
    <col min="1019" max="1019" width="10.42578125" customWidth="1"/>
    <col min="1021" max="1021" width="12.85546875" customWidth="1"/>
    <col min="1022" max="1022" width="16.140625" customWidth="1"/>
    <col min="1024" max="1024" width="15.140625" bestFit="1" customWidth="1"/>
    <col min="1268" max="1268" width="68.28515625" customWidth="1"/>
    <col min="1269" max="1269" width="17.85546875" bestFit="1" customWidth="1"/>
    <col min="1270" max="1270" width="11.7109375" customWidth="1"/>
    <col min="1271" max="1271" width="10.7109375" customWidth="1"/>
    <col min="1272" max="1272" width="12" customWidth="1"/>
    <col min="1273" max="1273" width="14.85546875" customWidth="1"/>
    <col min="1274" max="1274" width="11.85546875" customWidth="1"/>
    <col min="1275" max="1275" width="10.42578125" customWidth="1"/>
    <col min="1277" max="1277" width="12.85546875" customWidth="1"/>
    <col min="1278" max="1278" width="16.140625" customWidth="1"/>
    <col min="1280" max="1280" width="15.140625" bestFit="1" customWidth="1"/>
    <col min="1524" max="1524" width="68.28515625" customWidth="1"/>
    <col min="1525" max="1525" width="17.85546875" bestFit="1" customWidth="1"/>
    <col min="1526" max="1526" width="11.7109375" customWidth="1"/>
    <col min="1527" max="1527" width="10.7109375" customWidth="1"/>
    <col min="1528" max="1528" width="12" customWidth="1"/>
    <col min="1529" max="1529" width="14.85546875" customWidth="1"/>
    <col min="1530" max="1530" width="11.85546875" customWidth="1"/>
    <col min="1531" max="1531" width="10.42578125" customWidth="1"/>
    <col min="1533" max="1533" width="12.85546875" customWidth="1"/>
    <col min="1534" max="1534" width="16.140625" customWidth="1"/>
    <col min="1536" max="1536" width="15.140625" bestFit="1" customWidth="1"/>
    <col min="1780" max="1780" width="68.28515625" customWidth="1"/>
    <col min="1781" max="1781" width="17.85546875" bestFit="1" customWidth="1"/>
    <col min="1782" max="1782" width="11.7109375" customWidth="1"/>
    <col min="1783" max="1783" width="10.7109375" customWidth="1"/>
    <col min="1784" max="1784" width="12" customWidth="1"/>
    <col min="1785" max="1785" width="14.85546875" customWidth="1"/>
    <col min="1786" max="1786" width="11.85546875" customWidth="1"/>
    <col min="1787" max="1787" width="10.42578125" customWidth="1"/>
    <col min="1789" max="1789" width="12.85546875" customWidth="1"/>
    <col min="1790" max="1790" width="16.140625" customWidth="1"/>
    <col min="1792" max="1792" width="15.140625" bestFit="1" customWidth="1"/>
    <col min="2036" max="2036" width="68.28515625" customWidth="1"/>
    <col min="2037" max="2037" width="17.85546875" bestFit="1" customWidth="1"/>
    <col min="2038" max="2038" width="11.7109375" customWidth="1"/>
    <col min="2039" max="2039" width="10.7109375" customWidth="1"/>
    <col min="2040" max="2040" width="12" customWidth="1"/>
    <col min="2041" max="2041" width="14.85546875" customWidth="1"/>
    <col min="2042" max="2042" width="11.85546875" customWidth="1"/>
    <col min="2043" max="2043" width="10.42578125" customWidth="1"/>
    <col min="2045" max="2045" width="12.85546875" customWidth="1"/>
    <col min="2046" max="2046" width="16.140625" customWidth="1"/>
    <col min="2048" max="2048" width="15.140625" bestFit="1" customWidth="1"/>
    <col min="2292" max="2292" width="68.28515625" customWidth="1"/>
    <col min="2293" max="2293" width="17.85546875" bestFit="1" customWidth="1"/>
    <col min="2294" max="2294" width="11.7109375" customWidth="1"/>
    <col min="2295" max="2295" width="10.7109375" customWidth="1"/>
    <col min="2296" max="2296" width="12" customWidth="1"/>
    <col min="2297" max="2297" width="14.85546875" customWidth="1"/>
    <col min="2298" max="2298" width="11.85546875" customWidth="1"/>
    <col min="2299" max="2299" width="10.42578125" customWidth="1"/>
    <col min="2301" max="2301" width="12.85546875" customWidth="1"/>
    <col min="2302" max="2302" width="16.140625" customWidth="1"/>
    <col min="2304" max="2304" width="15.140625" bestFit="1" customWidth="1"/>
    <col min="2548" max="2548" width="68.28515625" customWidth="1"/>
    <col min="2549" max="2549" width="17.85546875" bestFit="1" customWidth="1"/>
    <col min="2550" max="2550" width="11.7109375" customWidth="1"/>
    <col min="2551" max="2551" width="10.7109375" customWidth="1"/>
    <col min="2552" max="2552" width="12" customWidth="1"/>
    <col min="2553" max="2553" width="14.85546875" customWidth="1"/>
    <col min="2554" max="2554" width="11.85546875" customWidth="1"/>
    <col min="2555" max="2555" width="10.42578125" customWidth="1"/>
    <col min="2557" max="2557" width="12.85546875" customWidth="1"/>
    <col min="2558" max="2558" width="16.140625" customWidth="1"/>
    <col min="2560" max="2560" width="15.140625" bestFit="1" customWidth="1"/>
    <col min="2804" max="2804" width="68.28515625" customWidth="1"/>
    <col min="2805" max="2805" width="17.85546875" bestFit="1" customWidth="1"/>
    <col min="2806" max="2806" width="11.7109375" customWidth="1"/>
    <col min="2807" max="2807" width="10.7109375" customWidth="1"/>
    <col min="2808" max="2808" width="12" customWidth="1"/>
    <col min="2809" max="2809" width="14.85546875" customWidth="1"/>
    <col min="2810" max="2810" width="11.85546875" customWidth="1"/>
    <col min="2811" max="2811" width="10.42578125" customWidth="1"/>
    <col min="2813" max="2813" width="12.85546875" customWidth="1"/>
    <col min="2814" max="2814" width="16.140625" customWidth="1"/>
    <col min="2816" max="2816" width="15.140625" bestFit="1" customWidth="1"/>
    <col min="3060" max="3060" width="68.28515625" customWidth="1"/>
    <col min="3061" max="3061" width="17.85546875" bestFit="1" customWidth="1"/>
    <col min="3062" max="3062" width="11.7109375" customWidth="1"/>
    <col min="3063" max="3063" width="10.7109375" customWidth="1"/>
    <col min="3064" max="3064" width="12" customWidth="1"/>
    <col min="3065" max="3065" width="14.85546875" customWidth="1"/>
    <col min="3066" max="3066" width="11.85546875" customWidth="1"/>
    <col min="3067" max="3067" width="10.42578125" customWidth="1"/>
    <col min="3069" max="3069" width="12.85546875" customWidth="1"/>
    <col min="3070" max="3070" width="16.140625" customWidth="1"/>
    <col min="3072" max="3072" width="15.140625" bestFit="1" customWidth="1"/>
    <col min="3316" max="3316" width="68.28515625" customWidth="1"/>
    <col min="3317" max="3317" width="17.85546875" bestFit="1" customWidth="1"/>
    <col min="3318" max="3318" width="11.7109375" customWidth="1"/>
    <col min="3319" max="3319" width="10.7109375" customWidth="1"/>
    <col min="3320" max="3320" width="12" customWidth="1"/>
    <col min="3321" max="3321" width="14.85546875" customWidth="1"/>
    <col min="3322" max="3322" width="11.85546875" customWidth="1"/>
    <col min="3323" max="3323" width="10.42578125" customWidth="1"/>
    <col min="3325" max="3325" width="12.85546875" customWidth="1"/>
    <col min="3326" max="3326" width="16.140625" customWidth="1"/>
    <col min="3328" max="3328" width="15.140625" bestFit="1" customWidth="1"/>
    <col min="3572" max="3572" width="68.28515625" customWidth="1"/>
    <col min="3573" max="3573" width="17.85546875" bestFit="1" customWidth="1"/>
    <col min="3574" max="3574" width="11.7109375" customWidth="1"/>
    <col min="3575" max="3575" width="10.7109375" customWidth="1"/>
    <col min="3576" max="3576" width="12" customWidth="1"/>
    <col min="3577" max="3577" width="14.85546875" customWidth="1"/>
    <col min="3578" max="3578" width="11.85546875" customWidth="1"/>
    <col min="3579" max="3579" width="10.42578125" customWidth="1"/>
    <col min="3581" max="3581" width="12.85546875" customWidth="1"/>
    <col min="3582" max="3582" width="16.140625" customWidth="1"/>
    <col min="3584" max="3584" width="15.140625" bestFit="1" customWidth="1"/>
    <col min="3828" max="3828" width="68.28515625" customWidth="1"/>
    <col min="3829" max="3829" width="17.85546875" bestFit="1" customWidth="1"/>
    <col min="3830" max="3830" width="11.7109375" customWidth="1"/>
    <col min="3831" max="3831" width="10.7109375" customWidth="1"/>
    <col min="3832" max="3832" width="12" customWidth="1"/>
    <col min="3833" max="3833" width="14.85546875" customWidth="1"/>
    <col min="3834" max="3834" width="11.85546875" customWidth="1"/>
    <col min="3835" max="3835" width="10.42578125" customWidth="1"/>
    <col min="3837" max="3837" width="12.85546875" customWidth="1"/>
    <col min="3838" max="3838" width="16.140625" customWidth="1"/>
    <col min="3840" max="3840" width="15.140625" bestFit="1" customWidth="1"/>
    <col min="4084" max="4084" width="68.28515625" customWidth="1"/>
    <col min="4085" max="4085" width="17.85546875" bestFit="1" customWidth="1"/>
    <col min="4086" max="4086" width="11.7109375" customWidth="1"/>
    <col min="4087" max="4087" width="10.7109375" customWidth="1"/>
    <col min="4088" max="4088" width="12" customWidth="1"/>
    <col min="4089" max="4089" width="14.85546875" customWidth="1"/>
    <col min="4090" max="4090" width="11.85546875" customWidth="1"/>
    <col min="4091" max="4091" width="10.42578125" customWidth="1"/>
    <col min="4093" max="4093" width="12.85546875" customWidth="1"/>
    <col min="4094" max="4094" width="16.140625" customWidth="1"/>
    <col min="4096" max="4096" width="15.140625" bestFit="1" customWidth="1"/>
    <col min="4340" max="4340" width="68.28515625" customWidth="1"/>
    <col min="4341" max="4341" width="17.85546875" bestFit="1" customWidth="1"/>
    <col min="4342" max="4342" width="11.7109375" customWidth="1"/>
    <col min="4343" max="4343" width="10.7109375" customWidth="1"/>
    <col min="4344" max="4344" width="12" customWidth="1"/>
    <col min="4345" max="4345" width="14.85546875" customWidth="1"/>
    <col min="4346" max="4346" width="11.85546875" customWidth="1"/>
    <col min="4347" max="4347" width="10.42578125" customWidth="1"/>
    <col min="4349" max="4349" width="12.85546875" customWidth="1"/>
    <col min="4350" max="4350" width="16.140625" customWidth="1"/>
    <col min="4352" max="4352" width="15.140625" bestFit="1" customWidth="1"/>
    <col min="4596" max="4596" width="68.28515625" customWidth="1"/>
    <col min="4597" max="4597" width="17.85546875" bestFit="1" customWidth="1"/>
    <col min="4598" max="4598" width="11.7109375" customWidth="1"/>
    <col min="4599" max="4599" width="10.7109375" customWidth="1"/>
    <col min="4600" max="4600" width="12" customWidth="1"/>
    <col min="4601" max="4601" width="14.85546875" customWidth="1"/>
    <col min="4602" max="4602" width="11.85546875" customWidth="1"/>
    <col min="4603" max="4603" width="10.42578125" customWidth="1"/>
    <col min="4605" max="4605" width="12.85546875" customWidth="1"/>
    <col min="4606" max="4606" width="16.140625" customWidth="1"/>
    <col min="4608" max="4608" width="15.140625" bestFit="1" customWidth="1"/>
    <col min="4852" max="4852" width="68.28515625" customWidth="1"/>
    <col min="4853" max="4853" width="17.85546875" bestFit="1" customWidth="1"/>
    <col min="4854" max="4854" width="11.7109375" customWidth="1"/>
    <col min="4855" max="4855" width="10.7109375" customWidth="1"/>
    <col min="4856" max="4856" width="12" customWidth="1"/>
    <col min="4857" max="4857" width="14.85546875" customWidth="1"/>
    <col min="4858" max="4858" width="11.85546875" customWidth="1"/>
    <col min="4859" max="4859" width="10.42578125" customWidth="1"/>
    <col min="4861" max="4861" width="12.85546875" customWidth="1"/>
    <col min="4862" max="4862" width="16.140625" customWidth="1"/>
    <col min="4864" max="4864" width="15.140625" bestFit="1" customWidth="1"/>
    <col min="5108" max="5108" width="68.28515625" customWidth="1"/>
    <col min="5109" max="5109" width="17.85546875" bestFit="1" customWidth="1"/>
    <col min="5110" max="5110" width="11.7109375" customWidth="1"/>
    <col min="5111" max="5111" width="10.7109375" customWidth="1"/>
    <col min="5112" max="5112" width="12" customWidth="1"/>
    <col min="5113" max="5113" width="14.85546875" customWidth="1"/>
    <col min="5114" max="5114" width="11.85546875" customWidth="1"/>
    <col min="5115" max="5115" width="10.42578125" customWidth="1"/>
    <col min="5117" max="5117" width="12.85546875" customWidth="1"/>
    <col min="5118" max="5118" width="16.140625" customWidth="1"/>
    <col min="5120" max="5120" width="15.140625" bestFit="1" customWidth="1"/>
    <col min="5364" max="5364" width="68.28515625" customWidth="1"/>
    <col min="5365" max="5365" width="17.85546875" bestFit="1" customWidth="1"/>
    <col min="5366" max="5366" width="11.7109375" customWidth="1"/>
    <col min="5367" max="5367" width="10.7109375" customWidth="1"/>
    <col min="5368" max="5368" width="12" customWidth="1"/>
    <col min="5369" max="5369" width="14.85546875" customWidth="1"/>
    <col min="5370" max="5370" width="11.85546875" customWidth="1"/>
    <col min="5371" max="5371" width="10.42578125" customWidth="1"/>
    <col min="5373" max="5373" width="12.85546875" customWidth="1"/>
    <col min="5374" max="5374" width="16.140625" customWidth="1"/>
    <col min="5376" max="5376" width="15.140625" bestFit="1" customWidth="1"/>
    <col min="5620" max="5620" width="68.28515625" customWidth="1"/>
    <col min="5621" max="5621" width="17.85546875" bestFit="1" customWidth="1"/>
    <col min="5622" max="5622" width="11.7109375" customWidth="1"/>
    <col min="5623" max="5623" width="10.7109375" customWidth="1"/>
    <col min="5624" max="5624" width="12" customWidth="1"/>
    <col min="5625" max="5625" width="14.85546875" customWidth="1"/>
    <col min="5626" max="5626" width="11.85546875" customWidth="1"/>
    <col min="5627" max="5627" width="10.42578125" customWidth="1"/>
    <col min="5629" max="5629" width="12.85546875" customWidth="1"/>
    <col min="5630" max="5630" width="16.140625" customWidth="1"/>
    <col min="5632" max="5632" width="15.140625" bestFit="1" customWidth="1"/>
    <col min="5876" max="5876" width="68.28515625" customWidth="1"/>
    <col min="5877" max="5877" width="17.85546875" bestFit="1" customWidth="1"/>
    <col min="5878" max="5878" width="11.7109375" customWidth="1"/>
    <col min="5879" max="5879" width="10.7109375" customWidth="1"/>
    <col min="5880" max="5880" width="12" customWidth="1"/>
    <col min="5881" max="5881" width="14.85546875" customWidth="1"/>
    <col min="5882" max="5882" width="11.85546875" customWidth="1"/>
    <col min="5883" max="5883" width="10.42578125" customWidth="1"/>
    <col min="5885" max="5885" width="12.85546875" customWidth="1"/>
    <col min="5886" max="5886" width="16.140625" customWidth="1"/>
    <col min="5888" max="5888" width="15.140625" bestFit="1" customWidth="1"/>
    <col min="6132" max="6132" width="68.28515625" customWidth="1"/>
    <col min="6133" max="6133" width="17.85546875" bestFit="1" customWidth="1"/>
    <col min="6134" max="6134" width="11.7109375" customWidth="1"/>
    <col min="6135" max="6135" width="10.7109375" customWidth="1"/>
    <col min="6136" max="6136" width="12" customWidth="1"/>
    <col min="6137" max="6137" width="14.85546875" customWidth="1"/>
    <col min="6138" max="6138" width="11.85546875" customWidth="1"/>
    <col min="6139" max="6139" width="10.42578125" customWidth="1"/>
    <col min="6141" max="6141" width="12.85546875" customWidth="1"/>
    <col min="6142" max="6142" width="16.140625" customWidth="1"/>
    <col min="6144" max="6144" width="15.140625" bestFit="1" customWidth="1"/>
    <col min="6388" max="6388" width="68.28515625" customWidth="1"/>
    <col min="6389" max="6389" width="17.85546875" bestFit="1" customWidth="1"/>
    <col min="6390" max="6390" width="11.7109375" customWidth="1"/>
    <col min="6391" max="6391" width="10.7109375" customWidth="1"/>
    <col min="6392" max="6392" width="12" customWidth="1"/>
    <col min="6393" max="6393" width="14.85546875" customWidth="1"/>
    <col min="6394" max="6394" width="11.85546875" customWidth="1"/>
    <col min="6395" max="6395" width="10.42578125" customWidth="1"/>
    <col min="6397" max="6397" width="12.85546875" customWidth="1"/>
    <col min="6398" max="6398" width="16.140625" customWidth="1"/>
    <col min="6400" max="6400" width="15.140625" bestFit="1" customWidth="1"/>
    <col min="6644" max="6644" width="68.28515625" customWidth="1"/>
    <col min="6645" max="6645" width="17.85546875" bestFit="1" customWidth="1"/>
    <col min="6646" max="6646" width="11.7109375" customWidth="1"/>
    <col min="6647" max="6647" width="10.7109375" customWidth="1"/>
    <col min="6648" max="6648" width="12" customWidth="1"/>
    <col min="6649" max="6649" width="14.85546875" customWidth="1"/>
    <col min="6650" max="6650" width="11.85546875" customWidth="1"/>
    <col min="6651" max="6651" width="10.42578125" customWidth="1"/>
    <col min="6653" max="6653" width="12.85546875" customWidth="1"/>
    <col min="6654" max="6654" width="16.140625" customWidth="1"/>
    <col min="6656" max="6656" width="15.140625" bestFit="1" customWidth="1"/>
    <col min="6900" max="6900" width="68.28515625" customWidth="1"/>
    <col min="6901" max="6901" width="17.85546875" bestFit="1" customWidth="1"/>
    <col min="6902" max="6902" width="11.7109375" customWidth="1"/>
    <col min="6903" max="6903" width="10.7109375" customWidth="1"/>
    <col min="6904" max="6904" width="12" customWidth="1"/>
    <col min="6905" max="6905" width="14.85546875" customWidth="1"/>
    <col min="6906" max="6906" width="11.85546875" customWidth="1"/>
    <col min="6907" max="6907" width="10.42578125" customWidth="1"/>
    <col min="6909" max="6909" width="12.85546875" customWidth="1"/>
    <col min="6910" max="6910" width="16.140625" customWidth="1"/>
    <col min="6912" max="6912" width="15.140625" bestFit="1" customWidth="1"/>
    <col min="7156" max="7156" width="68.28515625" customWidth="1"/>
    <col min="7157" max="7157" width="17.85546875" bestFit="1" customWidth="1"/>
    <col min="7158" max="7158" width="11.7109375" customWidth="1"/>
    <col min="7159" max="7159" width="10.7109375" customWidth="1"/>
    <col min="7160" max="7160" width="12" customWidth="1"/>
    <col min="7161" max="7161" width="14.85546875" customWidth="1"/>
    <col min="7162" max="7162" width="11.85546875" customWidth="1"/>
    <col min="7163" max="7163" width="10.42578125" customWidth="1"/>
    <col min="7165" max="7165" width="12.85546875" customWidth="1"/>
    <col min="7166" max="7166" width="16.140625" customWidth="1"/>
    <col min="7168" max="7168" width="15.140625" bestFit="1" customWidth="1"/>
    <col min="7412" max="7412" width="68.28515625" customWidth="1"/>
    <col min="7413" max="7413" width="17.85546875" bestFit="1" customWidth="1"/>
    <col min="7414" max="7414" width="11.7109375" customWidth="1"/>
    <col min="7415" max="7415" width="10.7109375" customWidth="1"/>
    <col min="7416" max="7416" width="12" customWidth="1"/>
    <col min="7417" max="7417" width="14.85546875" customWidth="1"/>
    <col min="7418" max="7418" width="11.85546875" customWidth="1"/>
    <col min="7419" max="7419" width="10.42578125" customWidth="1"/>
    <col min="7421" max="7421" width="12.85546875" customWidth="1"/>
    <col min="7422" max="7422" width="16.140625" customWidth="1"/>
    <col min="7424" max="7424" width="15.140625" bestFit="1" customWidth="1"/>
    <col min="7668" max="7668" width="68.28515625" customWidth="1"/>
    <col min="7669" max="7669" width="17.85546875" bestFit="1" customWidth="1"/>
    <col min="7670" max="7670" width="11.7109375" customWidth="1"/>
    <col min="7671" max="7671" width="10.7109375" customWidth="1"/>
    <col min="7672" max="7672" width="12" customWidth="1"/>
    <col min="7673" max="7673" width="14.85546875" customWidth="1"/>
    <col min="7674" max="7674" width="11.85546875" customWidth="1"/>
    <col min="7675" max="7675" width="10.42578125" customWidth="1"/>
    <col min="7677" max="7677" width="12.85546875" customWidth="1"/>
    <col min="7678" max="7678" width="16.140625" customWidth="1"/>
    <col min="7680" max="7680" width="15.140625" bestFit="1" customWidth="1"/>
    <col min="7924" max="7924" width="68.28515625" customWidth="1"/>
    <col min="7925" max="7925" width="17.85546875" bestFit="1" customWidth="1"/>
    <col min="7926" max="7926" width="11.7109375" customWidth="1"/>
    <col min="7927" max="7927" width="10.7109375" customWidth="1"/>
    <col min="7928" max="7928" width="12" customWidth="1"/>
    <col min="7929" max="7929" width="14.85546875" customWidth="1"/>
    <col min="7930" max="7930" width="11.85546875" customWidth="1"/>
    <col min="7931" max="7931" width="10.42578125" customWidth="1"/>
    <col min="7933" max="7933" width="12.85546875" customWidth="1"/>
    <col min="7934" max="7934" width="16.140625" customWidth="1"/>
    <col min="7936" max="7936" width="15.140625" bestFit="1" customWidth="1"/>
    <col min="8180" max="8180" width="68.28515625" customWidth="1"/>
    <col min="8181" max="8181" width="17.85546875" bestFit="1" customWidth="1"/>
    <col min="8182" max="8182" width="11.7109375" customWidth="1"/>
    <col min="8183" max="8183" width="10.7109375" customWidth="1"/>
    <col min="8184" max="8184" width="12" customWidth="1"/>
    <col min="8185" max="8185" width="14.85546875" customWidth="1"/>
    <col min="8186" max="8186" width="11.85546875" customWidth="1"/>
    <col min="8187" max="8187" width="10.42578125" customWidth="1"/>
    <col min="8189" max="8189" width="12.85546875" customWidth="1"/>
    <col min="8190" max="8190" width="16.140625" customWidth="1"/>
    <col min="8192" max="8192" width="15.140625" bestFit="1" customWidth="1"/>
    <col min="8436" max="8436" width="68.28515625" customWidth="1"/>
    <col min="8437" max="8437" width="17.85546875" bestFit="1" customWidth="1"/>
    <col min="8438" max="8438" width="11.7109375" customWidth="1"/>
    <col min="8439" max="8439" width="10.7109375" customWidth="1"/>
    <col min="8440" max="8440" width="12" customWidth="1"/>
    <col min="8441" max="8441" width="14.85546875" customWidth="1"/>
    <col min="8442" max="8442" width="11.85546875" customWidth="1"/>
    <col min="8443" max="8443" width="10.42578125" customWidth="1"/>
    <col min="8445" max="8445" width="12.85546875" customWidth="1"/>
    <col min="8446" max="8446" width="16.140625" customWidth="1"/>
    <col min="8448" max="8448" width="15.140625" bestFit="1" customWidth="1"/>
    <col min="8692" max="8692" width="68.28515625" customWidth="1"/>
    <col min="8693" max="8693" width="17.85546875" bestFit="1" customWidth="1"/>
    <col min="8694" max="8694" width="11.7109375" customWidth="1"/>
    <col min="8695" max="8695" width="10.7109375" customWidth="1"/>
    <col min="8696" max="8696" width="12" customWidth="1"/>
    <col min="8697" max="8697" width="14.85546875" customWidth="1"/>
    <col min="8698" max="8698" width="11.85546875" customWidth="1"/>
    <col min="8699" max="8699" width="10.42578125" customWidth="1"/>
    <col min="8701" max="8701" width="12.85546875" customWidth="1"/>
    <col min="8702" max="8702" width="16.140625" customWidth="1"/>
    <col min="8704" max="8704" width="15.140625" bestFit="1" customWidth="1"/>
    <col min="8948" max="8948" width="68.28515625" customWidth="1"/>
    <col min="8949" max="8949" width="17.85546875" bestFit="1" customWidth="1"/>
    <col min="8950" max="8950" width="11.7109375" customWidth="1"/>
    <col min="8951" max="8951" width="10.7109375" customWidth="1"/>
    <col min="8952" max="8952" width="12" customWidth="1"/>
    <col min="8953" max="8953" width="14.85546875" customWidth="1"/>
    <col min="8954" max="8954" width="11.85546875" customWidth="1"/>
    <col min="8955" max="8955" width="10.42578125" customWidth="1"/>
    <col min="8957" max="8957" width="12.85546875" customWidth="1"/>
    <col min="8958" max="8958" width="16.140625" customWidth="1"/>
    <col min="8960" max="8960" width="15.140625" bestFit="1" customWidth="1"/>
    <col min="9204" max="9204" width="68.28515625" customWidth="1"/>
    <col min="9205" max="9205" width="17.85546875" bestFit="1" customWidth="1"/>
    <col min="9206" max="9206" width="11.7109375" customWidth="1"/>
    <col min="9207" max="9207" width="10.7109375" customWidth="1"/>
    <col min="9208" max="9208" width="12" customWidth="1"/>
    <col min="9209" max="9209" width="14.85546875" customWidth="1"/>
    <col min="9210" max="9210" width="11.85546875" customWidth="1"/>
    <col min="9211" max="9211" width="10.42578125" customWidth="1"/>
    <col min="9213" max="9213" width="12.85546875" customWidth="1"/>
    <col min="9214" max="9214" width="16.140625" customWidth="1"/>
    <col min="9216" max="9216" width="15.140625" bestFit="1" customWidth="1"/>
    <col min="9460" max="9460" width="68.28515625" customWidth="1"/>
    <col min="9461" max="9461" width="17.85546875" bestFit="1" customWidth="1"/>
    <col min="9462" max="9462" width="11.7109375" customWidth="1"/>
    <col min="9463" max="9463" width="10.7109375" customWidth="1"/>
    <col min="9464" max="9464" width="12" customWidth="1"/>
    <col min="9465" max="9465" width="14.85546875" customWidth="1"/>
    <col min="9466" max="9466" width="11.85546875" customWidth="1"/>
    <col min="9467" max="9467" width="10.42578125" customWidth="1"/>
    <col min="9469" max="9469" width="12.85546875" customWidth="1"/>
    <col min="9470" max="9470" width="16.140625" customWidth="1"/>
    <col min="9472" max="9472" width="15.140625" bestFit="1" customWidth="1"/>
    <col min="9716" max="9716" width="68.28515625" customWidth="1"/>
    <col min="9717" max="9717" width="17.85546875" bestFit="1" customWidth="1"/>
    <col min="9718" max="9718" width="11.7109375" customWidth="1"/>
    <col min="9719" max="9719" width="10.7109375" customWidth="1"/>
    <col min="9720" max="9720" width="12" customWidth="1"/>
    <col min="9721" max="9721" width="14.85546875" customWidth="1"/>
    <col min="9722" max="9722" width="11.85546875" customWidth="1"/>
    <col min="9723" max="9723" width="10.42578125" customWidth="1"/>
    <col min="9725" max="9725" width="12.85546875" customWidth="1"/>
    <col min="9726" max="9726" width="16.140625" customWidth="1"/>
    <col min="9728" max="9728" width="15.140625" bestFit="1" customWidth="1"/>
    <col min="9972" max="9972" width="68.28515625" customWidth="1"/>
    <col min="9973" max="9973" width="17.85546875" bestFit="1" customWidth="1"/>
    <col min="9974" max="9974" width="11.7109375" customWidth="1"/>
    <col min="9975" max="9975" width="10.7109375" customWidth="1"/>
    <col min="9976" max="9976" width="12" customWidth="1"/>
    <col min="9977" max="9977" width="14.85546875" customWidth="1"/>
    <col min="9978" max="9978" width="11.85546875" customWidth="1"/>
    <col min="9979" max="9979" width="10.42578125" customWidth="1"/>
    <col min="9981" max="9981" width="12.85546875" customWidth="1"/>
    <col min="9982" max="9982" width="16.140625" customWidth="1"/>
    <col min="9984" max="9984" width="15.140625" bestFit="1" customWidth="1"/>
    <col min="10228" max="10228" width="68.28515625" customWidth="1"/>
    <col min="10229" max="10229" width="17.85546875" bestFit="1" customWidth="1"/>
    <col min="10230" max="10230" width="11.7109375" customWidth="1"/>
    <col min="10231" max="10231" width="10.7109375" customWidth="1"/>
    <col min="10232" max="10232" width="12" customWidth="1"/>
    <col min="10233" max="10233" width="14.85546875" customWidth="1"/>
    <col min="10234" max="10234" width="11.85546875" customWidth="1"/>
    <col min="10235" max="10235" width="10.42578125" customWidth="1"/>
    <col min="10237" max="10237" width="12.85546875" customWidth="1"/>
    <col min="10238" max="10238" width="16.140625" customWidth="1"/>
    <col min="10240" max="10240" width="15.140625" bestFit="1" customWidth="1"/>
    <col min="10484" max="10484" width="68.28515625" customWidth="1"/>
    <col min="10485" max="10485" width="17.85546875" bestFit="1" customWidth="1"/>
    <col min="10486" max="10486" width="11.7109375" customWidth="1"/>
    <col min="10487" max="10487" width="10.7109375" customWidth="1"/>
    <col min="10488" max="10488" width="12" customWidth="1"/>
    <col min="10489" max="10489" width="14.85546875" customWidth="1"/>
    <col min="10490" max="10490" width="11.85546875" customWidth="1"/>
    <col min="10491" max="10491" width="10.42578125" customWidth="1"/>
    <col min="10493" max="10493" width="12.85546875" customWidth="1"/>
    <col min="10494" max="10494" width="16.140625" customWidth="1"/>
    <col min="10496" max="10496" width="15.140625" bestFit="1" customWidth="1"/>
    <col min="10740" max="10740" width="68.28515625" customWidth="1"/>
    <col min="10741" max="10741" width="17.85546875" bestFit="1" customWidth="1"/>
    <col min="10742" max="10742" width="11.7109375" customWidth="1"/>
    <col min="10743" max="10743" width="10.7109375" customWidth="1"/>
    <col min="10744" max="10744" width="12" customWidth="1"/>
    <col min="10745" max="10745" width="14.85546875" customWidth="1"/>
    <col min="10746" max="10746" width="11.85546875" customWidth="1"/>
    <col min="10747" max="10747" width="10.42578125" customWidth="1"/>
    <col min="10749" max="10749" width="12.85546875" customWidth="1"/>
    <col min="10750" max="10750" width="16.140625" customWidth="1"/>
    <col min="10752" max="10752" width="15.140625" bestFit="1" customWidth="1"/>
    <col min="10996" max="10996" width="68.28515625" customWidth="1"/>
    <col min="10997" max="10997" width="17.85546875" bestFit="1" customWidth="1"/>
    <col min="10998" max="10998" width="11.7109375" customWidth="1"/>
    <col min="10999" max="10999" width="10.7109375" customWidth="1"/>
    <col min="11000" max="11000" width="12" customWidth="1"/>
    <col min="11001" max="11001" width="14.85546875" customWidth="1"/>
    <col min="11002" max="11002" width="11.85546875" customWidth="1"/>
    <col min="11003" max="11003" width="10.42578125" customWidth="1"/>
    <col min="11005" max="11005" width="12.85546875" customWidth="1"/>
    <col min="11006" max="11006" width="16.140625" customWidth="1"/>
    <col min="11008" max="11008" width="15.140625" bestFit="1" customWidth="1"/>
    <col min="11252" max="11252" width="68.28515625" customWidth="1"/>
    <col min="11253" max="11253" width="17.85546875" bestFit="1" customWidth="1"/>
    <col min="11254" max="11254" width="11.7109375" customWidth="1"/>
    <col min="11255" max="11255" width="10.7109375" customWidth="1"/>
    <col min="11256" max="11256" width="12" customWidth="1"/>
    <col min="11257" max="11257" width="14.85546875" customWidth="1"/>
    <col min="11258" max="11258" width="11.85546875" customWidth="1"/>
    <col min="11259" max="11259" width="10.42578125" customWidth="1"/>
    <col min="11261" max="11261" width="12.85546875" customWidth="1"/>
    <col min="11262" max="11262" width="16.140625" customWidth="1"/>
    <col min="11264" max="11264" width="15.140625" bestFit="1" customWidth="1"/>
    <col min="11508" max="11508" width="68.28515625" customWidth="1"/>
    <col min="11509" max="11509" width="17.85546875" bestFit="1" customWidth="1"/>
    <col min="11510" max="11510" width="11.7109375" customWidth="1"/>
    <col min="11511" max="11511" width="10.7109375" customWidth="1"/>
    <col min="11512" max="11512" width="12" customWidth="1"/>
    <col min="11513" max="11513" width="14.85546875" customWidth="1"/>
    <col min="11514" max="11514" width="11.85546875" customWidth="1"/>
    <col min="11515" max="11515" width="10.42578125" customWidth="1"/>
    <col min="11517" max="11517" width="12.85546875" customWidth="1"/>
    <col min="11518" max="11518" width="16.140625" customWidth="1"/>
    <col min="11520" max="11520" width="15.140625" bestFit="1" customWidth="1"/>
    <col min="11764" max="11764" width="68.28515625" customWidth="1"/>
    <col min="11765" max="11765" width="17.85546875" bestFit="1" customWidth="1"/>
    <col min="11766" max="11766" width="11.7109375" customWidth="1"/>
    <col min="11767" max="11767" width="10.7109375" customWidth="1"/>
    <col min="11768" max="11768" width="12" customWidth="1"/>
    <col min="11769" max="11769" width="14.85546875" customWidth="1"/>
    <col min="11770" max="11770" width="11.85546875" customWidth="1"/>
    <col min="11771" max="11771" width="10.42578125" customWidth="1"/>
    <col min="11773" max="11773" width="12.85546875" customWidth="1"/>
    <col min="11774" max="11774" width="16.140625" customWidth="1"/>
    <col min="11776" max="11776" width="15.140625" bestFit="1" customWidth="1"/>
    <col min="12020" max="12020" width="68.28515625" customWidth="1"/>
    <col min="12021" max="12021" width="17.85546875" bestFit="1" customWidth="1"/>
    <col min="12022" max="12022" width="11.7109375" customWidth="1"/>
    <col min="12023" max="12023" width="10.7109375" customWidth="1"/>
    <col min="12024" max="12024" width="12" customWidth="1"/>
    <col min="12025" max="12025" width="14.85546875" customWidth="1"/>
    <col min="12026" max="12026" width="11.85546875" customWidth="1"/>
    <col min="12027" max="12027" width="10.42578125" customWidth="1"/>
    <col min="12029" max="12029" width="12.85546875" customWidth="1"/>
    <col min="12030" max="12030" width="16.140625" customWidth="1"/>
    <col min="12032" max="12032" width="15.140625" bestFit="1" customWidth="1"/>
    <col min="12276" max="12276" width="68.28515625" customWidth="1"/>
    <col min="12277" max="12277" width="17.85546875" bestFit="1" customWidth="1"/>
    <col min="12278" max="12278" width="11.7109375" customWidth="1"/>
    <col min="12279" max="12279" width="10.7109375" customWidth="1"/>
    <col min="12280" max="12280" width="12" customWidth="1"/>
    <col min="12281" max="12281" width="14.85546875" customWidth="1"/>
    <col min="12282" max="12282" width="11.85546875" customWidth="1"/>
    <col min="12283" max="12283" width="10.42578125" customWidth="1"/>
    <col min="12285" max="12285" width="12.85546875" customWidth="1"/>
    <col min="12286" max="12286" width="16.140625" customWidth="1"/>
    <col min="12288" max="12288" width="15.140625" bestFit="1" customWidth="1"/>
    <col min="12532" max="12532" width="68.28515625" customWidth="1"/>
    <col min="12533" max="12533" width="17.85546875" bestFit="1" customWidth="1"/>
    <col min="12534" max="12534" width="11.7109375" customWidth="1"/>
    <col min="12535" max="12535" width="10.7109375" customWidth="1"/>
    <col min="12536" max="12536" width="12" customWidth="1"/>
    <col min="12537" max="12537" width="14.85546875" customWidth="1"/>
    <col min="12538" max="12538" width="11.85546875" customWidth="1"/>
    <col min="12539" max="12539" width="10.42578125" customWidth="1"/>
    <col min="12541" max="12541" width="12.85546875" customWidth="1"/>
    <col min="12542" max="12542" width="16.140625" customWidth="1"/>
    <col min="12544" max="12544" width="15.140625" bestFit="1" customWidth="1"/>
    <col min="12788" max="12788" width="68.28515625" customWidth="1"/>
    <col min="12789" max="12789" width="17.85546875" bestFit="1" customWidth="1"/>
    <col min="12790" max="12790" width="11.7109375" customWidth="1"/>
    <col min="12791" max="12791" width="10.7109375" customWidth="1"/>
    <col min="12792" max="12792" width="12" customWidth="1"/>
    <col min="12793" max="12793" width="14.85546875" customWidth="1"/>
    <col min="12794" max="12794" width="11.85546875" customWidth="1"/>
    <col min="12795" max="12795" width="10.42578125" customWidth="1"/>
    <col min="12797" max="12797" width="12.85546875" customWidth="1"/>
    <col min="12798" max="12798" width="16.140625" customWidth="1"/>
    <col min="12800" max="12800" width="15.140625" bestFit="1" customWidth="1"/>
    <col min="13044" max="13044" width="68.28515625" customWidth="1"/>
    <col min="13045" max="13045" width="17.85546875" bestFit="1" customWidth="1"/>
    <col min="13046" max="13046" width="11.7109375" customWidth="1"/>
    <col min="13047" max="13047" width="10.7109375" customWidth="1"/>
    <col min="13048" max="13048" width="12" customWidth="1"/>
    <col min="13049" max="13049" width="14.85546875" customWidth="1"/>
    <col min="13050" max="13050" width="11.85546875" customWidth="1"/>
    <col min="13051" max="13051" width="10.42578125" customWidth="1"/>
    <col min="13053" max="13053" width="12.85546875" customWidth="1"/>
    <col min="13054" max="13054" width="16.140625" customWidth="1"/>
    <col min="13056" max="13056" width="15.140625" bestFit="1" customWidth="1"/>
    <col min="13300" max="13300" width="68.28515625" customWidth="1"/>
    <col min="13301" max="13301" width="17.85546875" bestFit="1" customWidth="1"/>
    <col min="13302" max="13302" width="11.7109375" customWidth="1"/>
    <col min="13303" max="13303" width="10.7109375" customWidth="1"/>
    <col min="13304" max="13304" width="12" customWidth="1"/>
    <col min="13305" max="13305" width="14.85546875" customWidth="1"/>
    <col min="13306" max="13306" width="11.85546875" customWidth="1"/>
    <col min="13307" max="13307" width="10.42578125" customWidth="1"/>
    <col min="13309" max="13309" width="12.85546875" customWidth="1"/>
    <col min="13310" max="13310" width="16.140625" customWidth="1"/>
    <col min="13312" max="13312" width="15.140625" bestFit="1" customWidth="1"/>
    <col min="13556" max="13556" width="68.28515625" customWidth="1"/>
    <col min="13557" max="13557" width="17.85546875" bestFit="1" customWidth="1"/>
    <col min="13558" max="13558" width="11.7109375" customWidth="1"/>
    <col min="13559" max="13559" width="10.7109375" customWidth="1"/>
    <col min="13560" max="13560" width="12" customWidth="1"/>
    <col min="13561" max="13561" width="14.85546875" customWidth="1"/>
    <col min="13562" max="13562" width="11.85546875" customWidth="1"/>
    <col min="13563" max="13563" width="10.42578125" customWidth="1"/>
    <col min="13565" max="13565" width="12.85546875" customWidth="1"/>
    <col min="13566" max="13566" width="16.140625" customWidth="1"/>
    <col min="13568" max="13568" width="15.140625" bestFit="1" customWidth="1"/>
    <col min="13812" max="13812" width="68.28515625" customWidth="1"/>
    <col min="13813" max="13813" width="17.85546875" bestFit="1" customWidth="1"/>
    <col min="13814" max="13814" width="11.7109375" customWidth="1"/>
    <col min="13815" max="13815" width="10.7109375" customWidth="1"/>
    <col min="13816" max="13816" width="12" customWidth="1"/>
    <col min="13817" max="13817" width="14.85546875" customWidth="1"/>
    <col min="13818" max="13818" width="11.85546875" customWidth="1"/>
    <col min="13819" max="13819" width="10.42578125" customWidth="1"/>
    <col min="13821" max="13821" width="12.85546875" customWidth="1"/>
    <col min="13822" max="13822" width="16.140625" customWidth="1"/>
    <col min="13824" max="13824" width="15.140625" bestFit="1" customWidth="1"/>
    <col min="14068" max="14068" width="68.28515625" customWidth="1"/>
    <col min="14069" max="14069" width="17.85546875" bestFit="1" customWidth="1"/>
    <col min="14070" max="14070" width="11.7109375" customWidth="1"/>
    <col min="14071" max="14071" width="10.7109375" customWidth="1"/>
    <col min="14072" max="14072" width="12" customWidth="1"/>
    <col min="14073" max="14073" width="14.85546875" customWidth="1"/>
    <col min="14074" max="14074" width="11.85546875" customWidth="1"/>
    <col min="14075" max="14075" width="10.42578125" customWidth="1"/>
    <col min="14077" max="14077" width="12.85546875" customWidth="1"/>
    <col min="14078" max="14078" width="16.140625" customWidth="1"/>
    <col min="14080" max="14080" width="15.140625" bestFit="1" customWidth="1"/>
    <col min="14324" max="14324" width="68.28515625" customWidth="1"/>
    <col min="14325" max="14325" width="17.85546875" bestFit="1" customWidth="1"/>
    <col min="14326" max="14326" width="11.7109375" customWidth="1"/>
    <col min="14327" max="14327" width="10.7109375" customWidth="1"/>
    <col min="14328" max="14328" width="12" customWidth="1"/>
    <col min="14329" max="14329" width="14.85546875" customWidth="1"/>
    <col min="14330" max="14330" width="11.85546875" customWidth="1"/>
    <col min="14331" max="14331" width="10.42578125" customWidth="1"/>
    <col min="14333" max="14333" width="12.85546875" customWidth="1"/>
    <col min="14334" max="14334" width="16.140625" customWidth="1"/>
    <col min="14336" max="14336" width="15.140625" bestFit="1" customWidth="1"/>
    <col min="14580" max="14580" width="68.28515625" customWidth="1"/>
    <col min="14581" max="14581" width="17.85546875" bestFit="1" customWidth="1"/>
    <col min="14582" max="14582" width="11.7109375" customWidth="1"/>
    <col min="14583" max="14583" width="10.7109375" customWidth="1"/>
    <col min="14584" max="14584" width="12" customWidth="1"/>
    <col min="14585" max="14585" width="14.85546875" customWidth="1"/>
    <col min="14586" max="14586" width="11.85546875" customWidth="1"/>
    <col min="14587" max="14587" width="10.42578125" customWidth="1"/>
    <col min="14589" max="14589" width="12.85546875" customWidth="1"/>
    <col min="14590" max="14590" width="16.140625" customWidth="1"/>
    <col min="14592" max="14592" width="15.140625" bestFit="1" customWidth="1"/>
    <col min="14836" max="14836" width="68.28515625" customWidth="1"/>
    <col min="14837" max="14837" width="17.85546875" bestFit="1" customWidth="1"/>
    <col min="14838" max="14838" width="11.7109375" customWidth="1"/>
    <col min="14839" max="14839" width="10.7109375" customWidth="1"/>
    <col min="14840" max="14840" width="12" customWidth="1"/>
    <col min="14841" max="14841" width="14.85546875" customWidth="1"/>
    <col min="14842" max="14842" width="11.85546875" customWidth="1"/>
    <col min="14843" max="14843" width="10.42578125" customWidth="1"/>
    <col min="14845" max="14845" width="12.85546875" customWidth="1"/>
    <col min="14846" max="14846" width="16.140625" customWidth="1"/>
    <col min="14848" max="14848" width="15.140625" bestFit="1" customWidth="1"/>
    <col min="15092" max="15092" width="68.28515625" customWidth="1"/>
    <col min="15093" max="15093" width="17.85546875" bestFit="1" customWidth="1"/>
    <col min="15094" max="15094" width="11.7109375" customWidth="1"/>
    <col min="15095" max="15095" width="10.7109375" customWidth="1"/>
    <col min="15096" max="15096" width="12" customWidth="1"/>
    <col min="15097" max="15097" width="14.85546875" customWidth="1"/>
    <col min="15098" max="15098" width="11.85546875" customWidth="1"/>
    <col min="15099" max="15099" width="10.42578125" customWidth="1"/>
    <col min="15101" max="15101" width="12.85546875" customWidth="1"/>
    <col min="15102" max="15102" width="16.140625" customWidth="1"/>
    <col min="15104" max="15104" width="15.140625" bestFit="1" customWidth="1"/>
    <col min="15348" max="15348" width="68.28515625" customWidth="1"/>
    <col min="15349" max="15349" width="17.85546875" bestFit="1" customWidth="1"/>
    <col min="15350" max="15350" width="11.7109375" customWidth="1"/>
    <col min="15351" max="15351" width="10.7109375" customWidth="1"/>
    <col min="15352" max="15352" width="12" customWidth="1"/>
    <col min="15353" max="15353" width="14.85546875" customWidth="1"/>
    <col min="15354" max="15354" width="11.85546875" customWidth="1"/>
    <col min="15355" max="15355" width="10.42578125" customWidth="1"/>
    <col min="15357" max="15357" width="12.85546875" customWidth="1"/>
    <col min="15358" max="15358" width="16.140625" customWidth="1"/>
    <col min="15360" max="15360" width="15.140625" bestFit="1" customWidth="1"/>
    <col min="15604" max="15604" width="68.28515625" customWidth="1"/>
    <col min="15605" max="15605" width="17.85546875" bestFit="1" customWidth="1"/>
    <col min="15606" max="15606" width="11.7109375" customWidth="1"/>
    <col min="15607" max="15607" width="10.7109375" customWidth="1"/>
    <col min="15608" max="15608" width="12" customWidth="1"/>
    <col min="15609" max="15609" width="14.85546875" customWidth="1"/>
    <col min="15610" max="15610" width="11.85546875" customWidth="1"/>
    <col min="15611" max="15611" width="10.42578125" customWidth="1"/>
    <col min="15613" max="15613" width="12.85546875" customWidth="1"/>
    <col min="15614" max="15614" width="16.140625" customWidth="1"/>
    <col min="15616" max="15616" width="15.140625" bestFit="1" customWidth="1"/>
    <col min="15860" max="15860" width="68.28515625" customWidth="1"/>
    <col min="15861" max="15861" width="17.85546875" bestFit="1" customWidth="1"/>
    <col min="15862" max="15862" width="11.7109375" customWidth="1"/>
    <col min="15863" max="15863" width="10.7109375" customWidth="1"/>
    <col min="15864" max="15864" width="12" customWidth="1"/>
    <col min="15865" max="15865" width="14.85546875" customWidth="1"/>
    <col min="15866" max="15866" width="11.85546875" customWidth="1"/>
    <col min="15867" max="15867" width="10.42578125" customWidth="1"/>
    <col min="15869" max="15869" width="12.85546875" customWidth="1"/>
    <col min="15870" max="15870" width="16.140625" customWidth="1"/>
    <col min="15872" max="15872" width="15.140625" bestFit="1" customWidth="1"/>
    <col min="16116" max="16116" width="68.28515625" customWidth="1"/>
    <col min="16117" max="16117" width="17.85546875" bestFit="1" customWidth="1"/>
    <col min="16118" max="16118" width="11.7109375" customWidth="1"/>
    <col min="16119" max="16119" width="10.7109375" customWidth="1"/>
    <col min="16120" max="16120" width="12" customWidth="1"/>
    <col min="16121" max="16121" width="14.85546875" customWidth="1"/>
    <col min="16122" max="16122" width="11.85546875" customWidth="1"/>
    <col min="16123" max="16123" width="10.42578125" customWidth="1"/>
    <col min="16125" max="16125" width="12.85546875" customWidth="1"/>
    <col min="16126" max="16126" width="16.140625" customWidth="1"/>
    <col min="16128" max="16128" width="15.140625" bestFit="1" customWidth="1"/>
  </cols>
  <sheetData>
    <row r="2" spans="1:5" x14ac:dyDescent="0.25">
      <c r="A2" t="s">
        <v>17</v>
      </c>
      <c r="B2" s="13">
        <v>11479100</v>
      </c>
    </row>
    <row r="4" spans="1:5" ht="33.75" x14ac:dyDescent="0.25">
      <c r="A4" s="1"/>
      <c r="B4" s="27" t="s">
        <v>34</v>
      </c>
      <c r="C4" s="27" t="s">
        <v>35</v>
      </c>
      <c r="D4" s="3" t="s">
        <v>28</v>
      </c>
      <c r="E4" s="27" t="s">
        <v>29</v>
      </c>
    </row>
    <row r="5" spans="1:5" ht="34.5" customHeight="1" x14ac:dyDescent="0.25">
      <c r="A5" s="20" t="s">
        <v>4</v>
      </c>
      <c r="B5" s="21">
        <v>84760</v>
      </c>
      <c r="C5" s="5">
        <v>88000</v>
      </c>
      <c r="D5" s="21">
        <v>114727.17374999999</v>
      </c>
      <c r="E5" s="21">
        <f>C5-D5</f>
        <v>-26727.173749999987</v>
      </c>
    </row>
    <row r="6" spans="1:5" x14ac:dyDescent="0.25">
      <c r="A6" s="20" t="s">
        <v>5</v>
      </c>
      <c r="B6" s="21">
        <v>33120</v>
      </c>
      <c r="C6" s="5">
        <v>42000</v>
      </c>
      <c r="D6" s="21">
        <v>43150.861250000002</v>
      </c>
      <c r="E6" s="21">
        <f t="shared" ref="E6:E16" si="0">C6-D6</f>
        <v>-1150.8612500000017</v>
      </c>
    </row>
    <row r="7" spans="1:5" ht="21" customHeight="1" x14ac:dyDescent="0.25">
      <c r="A7" s="20" t="s">
        <v>6</v>
      </c>
      <c r="B7" s="21">
        <v>82730</v>
      </c>
      <c r="C7" s="5">
        <v>82730</v>
      </c>
      <c r="D7" s="21">
        <v>66800.625</v>
      </c>
      <c r="E7" s="21">
        <f t="shared" si="0"/>
        <v>15929.375</v>
      </c>
    </row>
    <row r="8" spans="1:5" ht="27.75" customHeight="1" x14ac:dyDescent="0.25">
      <c r="A8" s="20" t="s">
        <v>7</v>
      </c>
      <c r="B8" s="21">
        <v>24010</v>
      </c>
      <c r="C8" s="5">
        <v>24010</v>
      </c>
      <c r="D8" s="21">
        <v>26555.426250000004</v>
      </c>
      <c r="E8" s="21">
        <f t="shared" si="0"/>
        <v>-2545.4262500000041</v>
      </c>
    </row>
    <row r="9" spans="1:5" ht="25.5" customHeight="1" x14ac:dyDescent="0.25">
      <c r="A9" s="20" t="s">
        <v>8</v>
      </c>
      <c r="B9" s="21">
        <v>97770</v>
      </c>
      <c r="C9" s="5">
        <v>97770</v>
      </c>
      <c r="D9" s="21">
        <v>95536.25</v>
      </c>
      <c r="E9" s="21">
        <f t="shared" si="0"/>
        <v>2233.75</v>
      </c>
    </row>
    <row r="10" spans="1:5" ht="26.25" x14ac:dyDescent="0.25">
      <c r="A10" s="20" t="s">
        <v>9</v>
      </c>
      <c r="B10" s="21">
        <v>144635</v>
      </c>
      <c r="C10" s="5">
        <v>144635</v>
      </c>
      <c r="D10" s="21">
        <v>123010.87499999999</v>
      </c>
      <c r="E10" s="21">
        <f t="shared" si="0"/>
        <v>21624.125000000015</v>
      </c>
    </row>
    <row r="11" spans="1:5" ht="30" customHeight="1" x14ac:dyDescent="0.25">
      <c r="A11" s="20" t="s">
        <v>10</v>
      </c>
      <c r="B11" s="21">
        <v>33120</v>
      </c>
      <c r="C11" s="5"/>
      <c r="D11" s="21">
        <v>56744.083750000005</v>
      </c>
      <c r="E11" s="21"/>
    </row>
    <row r="12" spans="1:5" ht="26.25" x14ac:dyDescent="0.25">
      <c r="A12" s="20" t="s">
        <v>11</v>
      </c>
      <c r="B12" s="21">
        <v>20700</v>
      </c>
      <c r="C12" s="5">
        <v>25000</v>
      </c>
      <c r="D12" s="21">
        <v>33041.087500000001</v>
      </c>
      <c r="E12" s="21">
        <f t="shared" si="0"/>
        <v>-8041.0875000000015</v>
      </c>
    </row>
    <row r="13" spans="1:5" ht="22.5" customHeight="1" x14ac:dyDescent="0.25">
      <c r="A13" s="20" t="s">
        <v>12</v>
      </c>
      <c r="B13" s="21">
        <v>23150</v>
      </c>
      <c r="C13" s="5">
        <v>30000</v>
      </c>
      <c r="D13" s="21">
        <v>40799.445000000007</v>
      </c>
      <c r="E13" s="21">
        <f t="shared" si="0"/>
        <v>-10799.445000000007</v>
      </c>
    </row>
    <row r="14" spans="1:5" ht="26.25" x14ac:dyDescent="0.25">
      <c r="A14" s="20" t="s">
        <v>13</v>
      </c>
      <c r="B14" s="21">
        <v>302750</v>
      </c>
      <c r="C14" s="5">
        <v>302750</v>
      </c>
      <c r="D14" s="21">
        <v>334387.07874999993</v>
      </c>
      <c r="E14" s="21">
        <f>C14+480000-D14</f>
        <v>448362.92125000007</v>
      </c>
    </row>
    <row r="15" spans="1:5" ht="28.5" customHeight="1" x14ac:dyDescent="0.25">
      <c r="A15" s="20" t="s">
        <v>14</v>
      </c>
      <c r="B15" s="21">
        <v>15540</v>
      </c>
      <c r="C15" s="5">
        <v>15540</v>
      </c>
      <c r="D15" s="21">
        <v>12958.553749999999</v>
      </c>
      <c r="E15" s="21">
        <f t="shared" si="0"/>
        <v>2581.4462500000009</v>
      </c>
    </row>
    <row r="16" spans="1:5" ht="26.25" x14ac:dyDescent="0.25">
      <c r="A16" s="20" t="s">
        <v>15</v>
      </c>
      <c r="B16" s="21">
        <v>58120</v>
      </c>
      <c r="C16" s="5">
        <v>58120</v>
      </c>
      <c r="D16" s="21">
        <v>38714.818749999991</v>
      </c>
      <c r="E16" s="21">
        <f t="shared" si="0"/>
        <v>19405.181250000009</v>
      </c>
    </row>
    <row r="17" spans="1:5" ht="15.75" x14ac:dyDescent="0.25">
      <c r="A17" s="20" t="s">
        <v>30</v>
      </c>
      <c r="B17" s="22">
        <f>SUM(B5:B16)</f>
        <v>920405</v>
      </c>
      <c r="C17" s="8">
        <f>SUM(C5:C16)</f>
        <v>910555</v>
      </c>
      <c r="D17" s="22">
        <f>SUM(D5:D16)</f>
        <v>986426.27874999994</v>
      </c>
      <c r="E17" s="22"/>
    </row>
    <row r="19" spans="1:5" x14ac:dyDescent="0.25">
      <c r="A19" s="15" t="s">
        <v>25</v>
      </c>
      <c r="B19" s="23">
        <f>B17*12</f>
        <v>11044860</v>
      </c>
      <c r="C19" s="23">
        <f>C17*12</f>
        <v>10926660</v>
      </c>
      <c r="D19" s="23"/>
      <c r="E19" s="23"/>
    </row>
    <row r="22" spans="1:5" ht="35.25" customHeight="1" x14ac:dyDescent="0.25"/>
    <row r="23" spans="1:5" ht="29.25" customHeight="1" x14ac:dyDescent="0.25">
      <c r="A23" t="s">
        <v>36</v>
      </c>
      <c r="B23" s="25">
        <v>78000</v>
      </c>
    </row>
    <row r="24" spans="1:5" x14ac:dyDescent="0.25">
      <c r="A24" t="s">
        <v>37</v>
      </c>
      <c r="B24" s="25">
        <f>C19</f>
        <v>10926660</v>
      </c>
    </row>
    <row r="25" spans="1:5" x14ac:dyDescent="0.25">
      <c r="A25" t="s">
        <v>31</v>
      </c>
      <c r="B25" s="25">
        <f>40000*12</f>
        <v>480000</v>
      </c>
    </row>
    <row r="26" spans="1:5" x14ac:dyDescent="0.25">
      <c r="A26" t="s">
        <v>38</v>
      </c>
      <c r="B26" s="25">
        <f>B23+B24+B25</f>
        <v>11484660</v>
      </c>
      <c r="C26" s="9"/>
    </row>
    <row r="27" spans="1:5" x14ac:dyDescent="0.25">
      <c r="B27" s="25"/>
    </row>
    <row r="28" spans="1:5" x14ac:dyDescent="0.25">
      <c r="B28" s="25"/>
    </row>
    <row r="29" spans="1:5" x14ac:dyDescent="0.25">
      <c r="B29" s="25"/>
    </row>
  </sheetData>
  <pageMargins left="0.7" right="0.7" top="0.75" bottom="0.75" header="0.3" footer="0.3"/>
  <pageSetup paperSize="9" scale="88" fitToWidth="0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opLeftCell="A4" workbookViewId="0">
      <selection activeCell="E5" sqref="E5"/>
    </sheetView>
  </sheetViews>
  <sheetFormatPr defaultRowHeight="15" x14ac:dyDescent="0.25"/>
  <cols>
    <col min="1" max="1" width="53.5703125" customWidth="1"/>
    <col min="2" max="3" width="11.7109375" customWidth="1"/>
    <col min="4" max="5" width="15" bestFit="1" customWidth="1"/>
    <col min="6" max="6" width="14.5703125" customWidth="1"/>
    <col min="7" max="7" width="16.4257812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3" max="13" width="15.140625" customWidth="1"/>
    <col min="14" max="14" width="15" bestFit="1" customWidth="1"/>
    <col min="15" max="15" width="15" customWidth="1"/>
    <col min="16" max="16" width="13.7109375" customWidth="1"/>
    <col min="17" max="17" width="13.28515625" customWidth="1"/>
    <col min="258" max="258" width="68.28515625" customWidth="1"/>
    <col min="259" max="259" width="17.85546875" bestFit="1" customWidth="1"/>
    <col min="260" max="260" width="11.7109375" customWidth="1"/>
    <col min="261" max="261" width="10.7109375" customWidth="1"/>
    <col min="262" max="262" width="12" customWidth="1"/>
    <col min="263" max="263" width="14.85546875" customWidth="1"/>
    <col min="264" max="264" width="11.85546875" customWidth="1"/>
    <col min="265" max="265" width="10.42578125" customWidth="1"/>
    <col min="267" max="267" width="12.85546875" customWidth="1"/>
    <col min="268" max="268" width="16.140625" customWidth="1"/>
    <col min="270" max="270" width="15.140625" bestFit="1" customWidth="1"/>
    <col min="514" max="514" width="68.28515625" customWidth="1"/>
    <col min="515" max="515" width="17.85546875" bestFit="1" customWidth="1"/>
    <col min="516" max="516" width="11.7109375" customWidth="1"/>
    <col min="517" max="517" width="10.7109375" customWidth="1"/>
    <col min="518" max="518" width="12" customWidth="1"/>
    <col min="519" max="519" width="14.85546875" customWidth="1"/>
    <col min="520" max="520" width="11.85546875" customWidth="1"/>
    <col min="521" max="521" width="10.42578125" customWidth="1"/>
    <col min="523" max="523" width="12.85546875" customWidth="1"/>
    <col min="524" max="524" width="16.140625" customWidth="1"/>
    <col min="526" max="526" width="15.140625" bestFit="1" customWidth="1"/>
    <col min="770" max="770" width="68.28515625" customWidth="1"/>
    <col min="771" max="771" width="17.85546875" bestFit="1" customWidth="1"/>
    <col min="772" max="772" width="11.7109375" customWidth="1"/>
    <col min="773" max="773" width="10.7109375" customWidth="1"/>
    <col min="774" max="774" width="12" customWidth="1"/>
    <col min="775" max="775" width="14.85546875" customWidth="1"/>
    <col min="776" max="776" width="11.85546875" customWidth="1"/>
    <col min="777" max="777" width="10.42578125" customWidth="1"/>
    <col min="779" max="779" width="12.85546875" customWidth="1"/>
    <col min="780" max="780" width="16.140625" customWidth="1"/>
    <col min="782" max="782" width="15.140625" bestFit="1" customWidth="1"/>
    <col min="1026" max="1026" width="68.28515625" customWidth="1"/>
    <col min="1027" max="1027" width="17.85546875" bestFit="1" customWidth="1"/>
    <col min="1028" max="1028" width="11.7109375" customWidth="1"/>
    <col min="1029" max="1029" width="10.7109375" customWidth="1"/>
    <col min="1030" max="1030" width="12" customWidth="1"/>
    <col min="1031" max="1031" width="14.85546875" customWidth="1"/>
    <col min="1032" max="1032" width="11.85546875" customWidth="1"/>
    <col min="1033" max="1033" width="10.42578125" customWidth="1"/>
    <col min="1035" max="1035" width="12.85546875" customWidth="1"/>
    <col min="1036" max="1036" width="16.140625" customWidth="1"/>
    <col min="1038" max="1038" width="15.140625" bestFit="1" customWidth="1"/>
    <col min="1282" max="1282" width="68.28515625" customWidth="1"/>
    <col min="1283" max="1283" width="17.85546875" bestFit="1" customWidth="1"/>
    <col min="1284" max="1284" width="11.7109375" customWidth="1"/>
    <col min="1285" max="1285" width="10.7109375" customWidth="1"/>
    <col min="1286" max="1286" width="12" customWidth="1"/>
    <col min="1287" max="1287" width="14.85546875" customWidth="1"/>
    <col min="1288" max="1288" width="11.85546875" customWidth="1"/>
    <col min="1289" max="1289" width="10.42578125" customWidth="1"/>
    <col min="1291" max="1291" width="12.85546875" customWidth="1"/>
    <col min="1292" max="1292" width="16.140625" customWidth="1"/>
    <col min="1294" max="1294" width="15.140625" bestFit="1" customWidth="1"/>
    <col min="1538" max="1538" width="68.28515625" customWidth="1"/>
    <col min="1539" max="1539" width="17.85546875" bestFit="1" customWidth="1"/>
    <col min="1540" max="1540" width="11.7109375" customWidth="1"/>
    <col min="1541" max="1541" width="10.7109375" customWidth="1"/>
    <col min="1542" max="1542" width="12" customWidth="1"/>
    <col min="1543" max="1543" width="14.85546875" customWidth="1"/>
    <col min="1544" max="1544" width="11.85546875" customWidth="1"/>
    <col min="1545" max="1545" width="10.42578125" customWidth="1"/>
    <col min="1547" max="1547" width="12.85546875" customWidth="1"/>
    <col min="1548" max="1548" width="16.140625" customWidth="1"/>
    <col min="1550" max="1550" width="15.140625" bestFit="1" customWidth="1"/>
    <col min="1794" max="1794" width="68.28515625" customWidth="1"/>
    <col min="1795" max="1795" width="17.85546875" bestFit="1" customWidth="1"/>
    <col min="1796" max="1796" width="11.7109375" customWidth="1"/>
    <col min="1797" max="1797" width="10.7109375" customWidth="1"/>
    <col min="1798" max="1798" width="12" customWidth="1"/>
    <col min="1799" max="1799" width="14.85546875" customWidth="1"/>
    <col min="1800" max="1800" width="11.85546875" customWidth="1"/>
    <col min="1801" max="1801" width="10.42578125" customWidth="1"/>
    <col min="1803" max="1803" width="12.85546875" customWidth="1"/>
    <col min="1804" max="1804" width="16.140625" customWidth="1"/>
    <col min="1806" max="1806" width="15.140625" bestFit="1" customWidth="1"/>
    <col min="2050" max="2050" width="68.28515625" customWidth="1"/>
    <col min="2051" max="2051" width="17.85546875" bestFit="1" customWidth="1"/>
    <col min="2052" max="2052" width="11.7109375" customWidth="1"/>
    <col min="2053" max="2053" width="10.7109375" customWidth="1"/>
    <col min="2054" max="2054" width="12" customWidth="1"/>
    <col min="2055" max="2055" width="14.85546875" customWidth="1"/>
    <col min="2056" max="2056" width="11.85546875" customWidth="1"/>
    <col min="2057" max="2057" width="10.42578125" customWidth="1"/>
    <col min="2059" max="2059" width="12.85546875" customWidth="1"/>
    <col min="2060" max="2060" width="16.140625" customWidth="1"/>
    <col min="2062" max="2062" width="15.140625" bestFit="1" customWidth="1"/>
    <col min="2306" max="2306" width="68.28515625" customWidth="1"/>
    <col min="2307" max="2307" width="17.85546875" bestFit="1" customWidth="1"/>
    <col min="2308" max="2308" width="11.7109375" customWidth="1"/>
    <col min="2309" max="2309" width="10.7109375" customWidth="1"/>
    <col min="2310" max="2310" width="12" customWidth="1"/>
    <col min="2311" max="2311" width="14.85546875" customWidth="1"/>
    <col min="2312" max="2312" width="11.85546875" customWidth="1"/>
    <col min="2313" max="2313" width="10.42578125" customWidth="1"/>
    <col min="2315" max="2315" width="12.85546875" customWidth="1"/>
    <col min="2316" max="2316" width="16.140625" customWidth="1"/>
    <col min="2318" max="2318" width="15.140625" bestFit="1" customWidth="1"/>
    <col min="2562" max="2562" width="68.28515625" customWidth="1"/>
    <col min="2563" max="2563" width="17.85546875" bestFit="1" customWidth="1"/>
    <col min="2564" max="2564" width="11.7109375" customWidth="1"/>
    <col min="2565" max="2565" width="10.7109375" customWidth="1"/>
    <col min="2566" max="2566" width="12" customWidth="1"/>
    <col min="2567" max="2567" width="14.85546875" customWidth="1"/>
    <col min="2568" max="2568" width="11.85546875" customWidth="1"/>
    <col min="2569" max="2569" width="10.42578125" customWidth="1"/>
    <col min="2571" max="2571" width="12.85546875" customWidth="1"/>
    <col min="2572" max="2572" width="16.140625" customWidth="1"/>
    <col min="2574" max="2574" width="15.140625" bestFit="1" customWidth="1"/>
    <col min="2818" max="2818" width="68.28515625" customWidth="1"/>
    <col min="2819" max="2819" width="17.85546875" bestFit="1" customWidth="1"/>
    <col min="2820" max="2820" width="11.7109375" customWidth="1"/>
    <col min="2821" max="2821" width="10.7109375" customWidth="1"/>
    <col min="2822" max="2822" width="12" customWidth="1"/>
    <col min="2823" max="2823" width="14.85546875" customWidth="1"/>
    <col min="2824" max="2824" width="11.85546875" customWidth="1"/>
    <col min="2825" max="2825" width="10.42578125" customWidth="1"/>
    <col min="2827" max="2827" width="12.85546875" customWidth="1"/>
    <col min="2828" max="2828" width="16.140625" customWidth="1"/>
    <col min="2830" max="2830" width="15.140625" bestFit="1" customWidth="1"/>
    <col min="3074" max="3074" width="68.28515625" customWidth="1"/>
    <col min="3075" max="3075" width="17.85546875" bestFit="1" customWidth="1"/>
    <col min="3076" max="3076" width="11.7109375" customWidth="1"/>
    <col min="3077" max="3077" width="10.7109375" customWidth="1"/>
    <col min="3078" max="3078" width="12" customWidth="1"/>
    <col min="3079" max="3079" width="14.85546875" customWidth="1"/>
    <col min="3080" max="3080" width="11.85546875" customWidth="1"/>
    <col min="3081" max="3081" width="10.42578125" customWidth="1"/>
    <col min="3083" max="3083" width="12.85546875" customWidth="1"/>
    <col min="3084" max="3084" width="16.140625" customWidth="1"/>
    <col min="3086" max="3086" width="15.140625" bestFit="1" customWidth="1"/>
    <col min="3330" max="3330" width="68.28515625" customWidth="1"/>
    <col min="3331" max="3331" width="17.85546875" bestFit="1" customWidth="1"/>
    <col min="3332" max="3332" width="11.7109375" customWidth="1"/>
    <col min="3333" max="3333" width="10.7109375" customWidth="1"/>
    <col min="3334" max="3334" width="12" customWidth="1"/>
    <col min="3335" max="3335" width="14.85546875" customWidth="1"/>
    <col min="3336" max="3336" width="11.85546875" customWidth="1"/>
    <col min="3337" max="3337" width="10.42578125" customWidth="1"/>
    <col min="3339" max="3339" width="12.85546875" customWidth="1"/>
    <col min="3340" max="3340" width="16.140625" customWidth="1"/>
    <col min="3342" max="3342" width="15.140625" bestFit="1" customWidth="1"/>
    <col min="3586" max="3586" width="68.28515625" customWidth="1"/>
    <col min="3587" max="3587" width="17.85546875" bestFit="1" customWidth="1"/>
    <col min="3588" max="3588" width="11.7109375" customWidth="1"/>
    <col min="3589" max="3589" width="10.7109375" customWidth="1"/>
    <col min="3590" max="3590" width="12" customWidth="1"/>
    <col min="3591" max="3591" width="14.85546875" customWidth="1"/>
    <col min="3592" max="3592" width="11.85546875" customWidth="1"/>
    <col min="3593" max="3593" width="10.42578125" customWidth="1"/>
    <col min="3595" max="3595" width="12.85546875" customWidth="1"/>
    <col min="3596" max="3596" width="16.140625" customWidth="1"/>
    <col min="3598" max="3598" width="15.140625" bestFit="1" customWidth="1"/>
    <col min="3842" max="3842" width="68.28515625" customWidth="1"/>
    <col min="3843" max="3843" width="17.85546875" bestFit="1" customWidth="1"/>
    <col min="3844" max="3844" width="11.7109375" customWidth="1"/>
    <col min="3845" max="3845" width="10.7109375" customWidth="1"/>
    <col min="3846" max="3846" width="12" customWidth="1"/>
    <col min="3847" max="3847" width="14.85546875" customWidth="1"/>
    <col min="3848" max="3848" width="11.85546875" customWidth="1"/>
    <col min="3849" max="3849" width="10.42578125" customWidth="1"/>
    <col min="3851" max="3851" width="12.85546875" customWidth="1"/>
    <col min="3852" max="3852" width="16.140625" customWidth="1"/>
    <col min="3854" max="3854" width="15.140625" bestFit="1" customWidth="1"/>
    <col min="4098" max="4098" width="68.28515625" customWidth="1"/>
    <col min="4099" max="4099" width="17.85546875" bestFit="1" customWidth="1"/>
    <col min="4100" max="4100" width="11.7109375" customWidth="1"/>
    <col min="4101" max="4101" width="10.7109375" customWidth="1"/>
    <col min="4102" max="4102" width="12" customWidth="1"/>
    <col min="4103" max="4103" width="14.85546875" customWidth="1"/>
    <col min="4104" max="4104" width="11.85546875" customWidth="1"/>
    <col min="4105" max="4105" width="10.42578125" customWidth="1"/>
    <col min="4107" max="4107" width="12.85546875" customWidth="1"/>
    <col min="4108" max="4108" width="16.140625" customWidth="1"/>
    <col min="4110" max="4110" width="15.140625" bestFit="1" customWidth="1"/>
    <col min="4354" max="4354" width="68.28515625" customWidth="1"/>
    <col min="4355" max="4355" width="17.85546875" bestFit="1" customWidth="1"/>
    <col min="4356" max="4356" width="11.7109375" customWidth="1"/>
    <col min="4357" max="4357" width="10.7109375" customWidth="1"/>
    <col min="4358" max="4358" width="12" customWidth="1"/>
    <col min="4359" max="4359" width="14.85546875" customWidth="1"/>
    <col min="4360" max="4360" width="11.85546875" customWidth="1"/>
    <col min="4361" max="4361" width="10.42578125" customWidth="1"/>
    <col min="4363" max="4363" width="12.85546875" customWidth="1"/>
    <col min="4364" max="4364" width="16.140625" customWidth="1"/>
    <col min="4366" max="4366" width="15.140625" bestFit="1" customWidth="1"/>
    <col min="4610" max="4610" width="68.28515625" customWidth="1"/>
    <col min="4611" max="4611" width="17.85546875" bestFit="1" customWidth="1"/>
    <col min="4612" max="4612" width="11.7109375" customWidth="1"/>
    <col min="4613" max="4613" width="10.7109375" customWidth="1"/>
    <col min="4614" max="4614" width="12" customWidth="1"/>
    <col min="4615" max="4615" width="14.85546875" customWidth="1"/>
    <col min="4616" max="4616" width="11.85546875" customWidth="1"/>
    <col min="4617" max="4617" width="10.42578125" customWidth="1"/>
    <col min="4619" max="4619" width="12.85546875" customWidth="1"/>
    <col min="4620" max="4620" width="16.140625" customWidth="1"/>
    <col min="4622" max="4622" width="15.140625" bestFit="1" customWidth="1"/>
    <col min="4866" max="4866" width="68.28515625" customWidth="1"/>
    <col min="4867" max="4867" width="17.85546875" bestFit="1" customWidth="1"/>
    <col min="4868" max="4868" width="11.7109375" customWidth="1"/>
    <col min="4869" max="4869" width="10.7109375" customWidth="1"/>
    <col min="4870" max="4870" width="12" customWidth="1"/>
    <col min="4871" max="4871" width="14.85546875" customWidth="1"/>
    <col min="4872" max="4872" width="11.85546875" customWidth="1"/>
    <col min="4873" max="4873" width="10.42578125" customWidth="1"/>
    <col min="4875" max="4875" width="12.85546875" customWidth="1"/>
    <col min="4876" max="4876" width="16.140625" customWidth="1"/>
    <col min="4878" max="4878" width="15.140625" bestFit="1" customWidth="1"/>
    <col min="5122" max="5122" width="68.28515625" customWidth="1"/>
    <col min="5123" max="5123" width="17.85546875" bestFit="1" customWidth="1"/>
    <col min="5124" max="5124" width="11.7109375" customWidth="1"/>
    <col min="5125" max="5125" width="10.7109375" customWidth="1"/>
    <col min="5126" max="5126" width="12" customWidth="1"/>
    <col min="5127" max="5127" width="14.85546875" customWidth="1"/>
    <col min="5128" max="5128" width="11.85546875" customWidth="1"/>
    <col min="5129" max="5129" width="10.42578125" customWidth="1"/>
    <col min="5131" max="5131" width="12.85546875" customWidth="1"/>
    <col min="5132" max="5132" width="16.140625" customWidth="1"/>
    <col min="5134" max="5134" width="15.140625" bestFit="1" customWidth="1"/>
    <col min="5378" max="5378" width="68.28515625" customWidth="1"/>
    <col min="5379" max="5379" width="17.85546875" bestFit="1" customWidth="1"/>
    <col min="5380" max="5380" width="11.7109375" customWidth="1"/>
    <col min="5381" max="5381" width="10.7109375" customWidth="1"/>
    <col min="5382" max="5382" width="12" customWidth="1"/>
    <col min="5383" max="5383" width="14.85546875" customWidth="1"/>
    <col min="5384" max="5384" width="11.85546875" customWidth="1"/>
    <col min="5385" max="5385" width="10.42578125" customWidth="1"/>
    <col min="5387" max="5387" width="12.85546875" customWidth="1"/>
    <col min="5388" max="5388" width="16.140625" customWidth="1"/>
    <col min="5390" max="5390" width="15.140625" bestFit="1" customWidth="1"/>
    <col min="5634" max="5634" width="68.28515625" customWidth="1"/>
    <col min="5635" max="5635" width="17.85546875" bestFit="1" customWidth="1"/>
    <col min="5636" max="5636" width="11.7109375" customWidth="1"/>
    <col min="5637" max="5637" width="10.7109375" customWidth="1"/>
    <col min="5638" max="5638" width="12" customWidth="1"/>
    <col min="5639" max="5639" width="14.85546875" customWidth="1"/>
    <col min="5640" max="5640" width="11.85546875" customWidth="1"/>
    <col min="5641" max="5641" width="10.42578125" customWidth="1"/>
    <col min="5643" max="5643" width="12.85546875" customWidth="1"/>
    <col min="5644" max="5644" width="16.140625" customWidth="1"/>
    <col min="5646" max="5646" width="15.140625" bestFit="1" customWidth="1"/>
    <col min="5890" max="5890" width="68.28515625" customWidth="1"/>
    <col min="5891" max="5891" width="17.85546875" bestFit="1" customWidth="1"/>
    <col min="5892" max="5892" width="11.7109375" customWidth="1"/>
    <col min="5893" max="5893" width="10.7109375" customWidth="1"/>
    <col min="5894" max="5894" width="12" customWidth="1"/>
    <col min="5895" max="5895" width="14.85546875" customWidth="1"/>
    <col min="5896" max="5896" width="11.85546875" customWidth="1"/>
    <col min="5897" max="5897" width="10.42578125" customWidth="1"/>
    <col min="5899" max="5899" width="12.85546875" customWidth="1"/>
    <col min="5900" max="5900" width="16.140625" customWidth="1"/>
    <col min="5902" max="5902" width="15.140625" bestFit="1" customWidth="1"/>
    <col min="6146" max="6146" width="68.28515625" customWidth="1"/>
    <col min="6147" max="6147" width="17.85546875" bestFit="1" customWidth="1"/>
    <col min="6148" max="6148" width="11.7109375" customWidth="1"/>
    <col min="6149" max="6149" width="10.7109375" customWidth="1"/>
    <col min="6150" max="6150" width="12" customWidth="1"/>
    <col min="6151" max="6151" width="14.85546875" customWidth="1"/>
    <col min="6152" max="6152" width="11.85546875" customWidth="1"/>
    <col min="6153" max="6153" width="10.42578125" customWidth="1"/>
    <col min="6155" max="6155" width="12.85546875" customWidth="1"/>
    <col min="6156" max="6156" width="16.140625" customWidth="1"/>
    <col min="6158" max="6158" width="15.140625" bestFit="1" customWidth="1"/>
    <col min="6402" max="6402" width="68.28515625" customWidth="1"/>
    <col min="6403" max="6403" width="17.85546875" bestFit="1" customWidth="1"/>
    <col min="6404" max="6404" width="11.7109375" customWidth="1"/>
    <col min="6405" max="6405" width="10.7109375" customWidth="1"/>
    <col min="6406" max="6406" width="12" customWidth="1"/>
    <col min="6407" max="6407" width="14.85546875" customWidth="1"/>
    <col min="6408" max="6408" width="11.85546875" customWidth="1"/>
    <col min="6409" max="6409" width="10.42578125" customWidth="1"/>
    <col min="6411" max="6411" width="12.85546875" customWidth="1"/>
    <col min="6412" max="6412" width="16.140625" customWidth="1"/>
    <col min="6414" max="6414" width="15.140625" bestFit="1" customWidth="1"/>
    <col min="6658" max="6658" width="68.28515625" customWidth="1"/>
    <col min="6659" max="6659" width="17.85546875" bestFit="1" customWidth="1"/>
    <col min="6660" max="6660" width="11.7109375" customWidth="1"/>
    <col min="6661" max="6661" width="10.7109375" customWidth="1"/>
    <col min="6662" max="6662" width="12" customWidth="1"/>
    <col min="6663" max="6663" width="14.85546875" customWidth="1"/>
    <col min="6664" max="6664" width="11.85546875" customWidth="1"/>
    <col min="6665" max="6665" width="10.42578125" customWidth="1"/>
    <col min="6667" max="6667" width="12.85546875" customWidth="1"/>
    <col min="6668" max="6668" width="16.140625" customWidth="1"/>
    <col min="6670" max="6670" width="15.140625" bestFit="1" customWidth="1"/>
    <col min="6914" max="6914" width="68.28515625" customWidth="1"/>
    <col min="6915" max="6915" width="17.85546875" bestFit="1" customWidth="1"/>
    <col min="6916" max="6916" width="11.7109375" customWidth="1"/>
    <col min="6917" max="6917" width="10.7109375" customWidth="1"/>
    <col min="6918" max="6918" width="12" customWidth="1"/>
    <col min="6919" max="6919" width="14.85546875" customWidth="1"/>
    <col min="6920" max="6920" width="11.85546875" customWidth="1"/>
    <col min="6921" max="6921" width="10.42578125" customWidth="1"/>
    <col min="6923" max="6923" width="12.85546875" customWidth="1"/>
    <col min="6924" max="6924" width="16.140625" customWidth="1"/>
    <col min="6926" max="6926" width="15.140625" bestFit="1" customWidth="1"/>
    <col min="7170" max="7170" width="68.28515625" customWidth="1"/>
    <col min="7171" max="7171" width="17.85546875" bestFit="1" customWidth="1"/>
    <col min="7172" max="7172" width="11.7109375" customWidth="1"/>
    <col min="7173" max="7173" width="10.7109375" customWidth="1"/>
    <col min="7174" max="7174" width="12" customWidth="1"/>
    <col min="7175" max="7175" width="14.85546875" customWidth="1"/>
    <col min="7176" max="7176" width="11.85546875" customWidth="1"/>
    <col min="7177" max="7177" width="10.42578125" customWidth="1"/>
    <col min="7179" max="7179" width="12.85546875" customWidth="1"/>
    <col min="7180" max="7180" width="16.140625" customWidth="1"/>
    <col min="7182" max="7182" width="15.140625" bestFit="1" customWidth="1"/>
    <col min="7426" max="7426" width="68.28515625" customWidth="1"/>
    <col min="7427" max="7427" width="17.85546875" bestFit="1" customWidth="1"/>
    <col min="7428" max="7428" width="11.7109375" customWidth="1"/>
    <col min="7429" max="7429" width="10.7109375" customWidth="1"/>
    <col min="7430" max="7430" width="12" customWidth="1"/>
    <col min="7431" max="7431" width="14.85546875" customWidth="1"/>
    <col min="7432" max="7432" width="11.85546875" customWidth="1"/>
    <col min="7433" max="7433" width="10.42578125" customWidth="1"/>
    <col min="7435" max="7435" width="12.85546875" customWidth="1"/>
    <col min="7436" max="7436" width="16.140625" customWidth="1"/>
    <col min="7438" max="7438" width="15.140625" bestFit="1" customWidth="1"/>
    <col min="7682" max="7682" width="68.28515625" customWidth="1"/>
    <col min="7683" max="7683" width="17.85546875" bestFit="1" customWidth="1"/>
    <col min="7684" max="7684" width="11.7109375" customWidth="1"/>
    <col min="7685" max="7685" width="10.7109375" customWidth="1"/>
    <col min="7686" max="7686" width="12" customWidth="1"/>
    <col min="7687" max="7687" width="14.85546875" customWidth="1"/>
    <col min="7688" max="7688" width="11.85546875" customWidth="1"/>
    <col min="7689" max="7689" width="10.42578125" customWidth="1"/>
    <col min="7691" max="7691" width="12.85546875" customWidth="1"/>
    <col min="7692" max="7692" width="16.140625" customWidth="1"/>
    <col min="7694" max="7694" width="15.140625" bestFit="1" customWidth="1"/>
    <col min="7938" max="7938" width="68.28515625" customWidth="1"/>
    <col min="7939" max="7939" width="17.85546875" bestFit="1" customWidth="1"/>
    <col min="7940" max="7940" width="11.7109375" customWidth="1"/>
    <col min="7941" max="7941" width="10.7109375" customWidth="1"/>
    <col min="7942" max="7942" width="12" customWidth="1"/>
    <col min="7943" max="7943" width="14.85546875" customWidth="1"/>
    <col min="7944" max="7944" width="11.85546875" customWidth="1"/>
    <col min="7945" max="7945" width="10.42578125" customWidth="1"/>
    <col min="7947" max="7947" width="12.85546875" customWidth="1"/>
    <col min="7948" max="7948" width="16.140625" customWidth="1"/>
    <col min="7950" max="7950" width="15.140625" bestFit="1" customWidth="1"/>
    <col min="8194" max="8194" width="68.28515625" customWidth="1"/>
    <col min="8195" max="8195" width="17.85546875" bestFit="1" customWidth="1"/>
    <col min="8196" max="8196" width="11.7109375" customWidth="1"/>
    <col min="8197" max="8197" width="10.7109375" customWidth="1"/>
    <col min="8198" max="8198" width="12" customWidth="1"/>
    <col min="8199" max="8199" width="14.85546875" customWidth="1"/>
    <col min="8200" max="8200" width="11.85546875" customWidth="1"/>
    <col min="8201" max="8201" width="10.42578125" customWidth="1"/>
    <col min="8203" max="8203" width="12.85546875" customWidth="1"/>
    <col min="8204" max="8204" width="16.140625" customWidth="1"/>
    <col min="8206" max="8206" width="15.140625" bestFit="1" customWidth="1"/>
    <col min="8450" max="8450" width="68.28515625" customWidth="1"/>
    <col min="8451" max="8451" width="17.85546875" bestFit="1" customWidth="1"/>
    <col min="8452" max="8452" width="11.7109375" customWidth="1"/>
    <col min="8453" max="8453" width="10.7109375" customWidth="1"/>
    <col min="8454" max="8454" width="12" customWidth="1"/>
    <col min="8455" max="8455" width="14.85546875" customWidth="1"/>
    <col min="8456" max="8456" width="11.85546875" customWidth="1"/>
    <col min="8457" max="8457" width="10.42578125" customWidth="1"/>
    <col min="8459" max="8459" width="12.85546875" customWidth="1"/>
    <col min="8460" max="8460" width="16.140625" customWidth="1"/>
    <col min="8462" max="8462" width="15.140625" bestFit="1" customWidth="1"/>
    <col min="8706" max="8706" width="68.28515625" customWidth="1"/>
    <col min="8707" max="8707" width="17.85546875" bestFit="1" customWidth="1"/>
    <col min="8708" max="8708" width="11.7109375" customWidth="1"/>
    <col min="8709" max="8709" width="10.7109375" customWidth="1"/>
    <col min="8710" max="8710" width="12" customWidth="1"/>
    <col min="8711" max="8711" width="14.85546875" customWidth="1"/>
    <col min="8712" max="8712" width="11.85546875" customWidth="1"/>
    <col min="8713" max="8713" width="10.42578125" customWidth="1"/>
    <col min="8715" max="8715" width="12.85546875" customWidth="1"/>
    <col min="8716" max="8716" width="16.140625" customWidth="1"/>
    <col min="8718" max="8718" width="15.140625" bestFit="1" customWidth="1"/>
    <col min="8962" max="8962" width="68.28515625" customWidth="1"/>
    <col min="8963" max="8963" width="17.85546875" bestFit="1" customWidth="1"/>
    <col min="8964" max="8964" width="11.7109375" customWidth="1"/>
    <col min="8965" max="8965" width="10.7109375" customWidth="1"/>
    <col min="8966" max="8966" width="12" customWidth="1"/>
    <col min="8967" max="8967" width="14.85546875" customWidth="1"/>
    <col min="8968" max="8968" width="11.85546875" customWidth="1"/>
    <col min="8969" max="8969" width="10.42578125" customWidth="1"/>
    <col min="8971" max="8971" width="12.85546875" customWidth="1"/>
    <col min="8972" max="8972" width="16.140625" customWidth="1"/>
    <col min="8974" max="8974" width="15.140625" bestFit="1" customWidth="1"/>
    <col min="9218" max="9218" width="68.28515625" customWidth="1"/>
    <col min="9219" max="9219" width="17.85546875" bestFit="1" customWidth="1"/>
    <col min="9220" max="9220" width="11.7109375" customWidth="1"/>
    <col min="9221" max="9221" width="10.7109375" customWidth="1"/>
    <col min="9222" max="9222" width="12" customWidth="1"/>
    <col min="9223" max="9223" width="14.85546875" customWidth="1"/>
    <col min="9224" max="9224" width="11.85546875" customWidth="1"/>
    <col min="9225" max="9225" width="10.42578125" customWidth="1"/>
    <col min="9227" max="9227" width="12.85546875" customWidth="1"/>
    <col min="9228" max="9228" width="16.140625" customWidth="1"/>
    <col min="9230" max="9230" width="15.140625" bestFit="1" customWidth="1"/>
    <col min="9474" max="9474" width="68.28515625" customWidth="1"/>
    <col min="9475" max="9475" width="17.85546875" bestFit="1" customWidth="1"/>
    <col min="9476" max="9476" width="11.7109375" customWidth="1"/>
    <col min="9477" max="9477" width="10.7109375" customWidth="1"/>
    <col min="9478" max="9478" width="12" customWidth="1"/>
    <col min="9479" max="9479" width="14.85546875" customWidth="1"/>
    <col min="9480" max="9480" width="11.85546875" customWidth="1"/>
    <col min="9481" max="9481" width="10.42578125" customWidth="1"/>
    <col min="9483" max="9483" width="12.85546875" customWidth="1"/>
    <col min="9484" max="9484" width="16.140625" customWidth="1"/>
    <col min="9486" max="9486" width="15.140625" bestFit="1" customWidth="1"/>
    <col min="9730" max="9730" width="68.28515625" customWidth="1"/>
    <col min="9731" max="9731" width="17.85546875" bestFit="1" customWidth="1"/>
    <col min="9732" max="9732" width="11.7109375" customWidth="1"/>
    <col min="9733" max="9733" width="10.7109375" customWidth="1"/>
    <col min="9734" max="9734" width="12" customWidth="1"/>
    <col min="9735" max="9735" width="14.85546875" customWidth="1"/>
    <col min="9736" max="9736" width="11.85546875" customWidth="1"/>
    <col min="9737" max="9737" width="10.42578125" customWidth="1"/>
    <col min="9739" max="9739" width="12.85546875" customWidth="1"/>
    <col min="9740" max="9740" width="16.140625" customWidth="1"/>
    <col min="9742" max="9742" width="15.140625" bestFit="1" customWidth="1"/>
    <col min="9986" max="9986" width="68.28515625" customWidth="1"/>
    <col min="9987" max="9987" width="17.85546875" bestFit="1" customWidth="1"/>
    <col min="9988" max="9988" width="11.7109375" customWidth="1"/>
    <col min="9989" max="9989" width="10.7109375" customWidth="1"/>
    <col min="9990" max="9990" width="12" customWidth="1"/>
    <col min="9991" max="9991" width="14.85546875" customWidth="1"/>
    <col min="9992" max="9992" width="11.85546875" customWidth="1"/>
    <col min="9993" max="9993" width="10.42578125" customWidth="1"/>
    <col min="9995" max="9995" width="12.85546875" customWidth="1"/>
    <col min="9996" max="9996" width="16.140625" customWidth="1"/>
    <col min="9998" max="9998" width="15.140625" bestFit="1" customWidth="1"/>
    <col min="10242" max="10242" width="68.28515625" customWidth="1"/>
    <col min="10243" max="10243" width="17.85546875" bestFit="1" customWidth="1"/>
    <col min="10244" max="10244" width="11.7109375" customWidth="1"/>
    <col min="10245" max="10245" width="10.7109375" customWidth="1"/>
    <col min="10246" max="10246" width="12" customWidth="1"/>
    <col min="10247" max="10247" width="14.85546875" customWidth="1"/>
    <col min="10248" max="10248" width="11.85546875" customWidth="1"/>
    <col min="10249" max="10249" width="10.42578125" customWidth="1"/>
    <col min="10251" max="10251" width="12.85546875" customWidth="1"/>
    <col min="10252" max="10252" width="16.140625" customWidth="1"/>
    <col min="10254" max="10254" width="15.140625" bestFit="1" customWidth="1"/>
    <col min="10498" max="10498" width="68.28515625" customWidth="1"/>
    <col min="10499" max="10499" width="17.85546875" bestFit="1" customWidth="1"/>
    <col min="10500" max="10500" width="11.7109375" customWidth="1"/>
    <col min="10501" max="10501" width="10.7109375" customWidth="1"/>
    <col min="10502" max="10502" width="12" customWidth="1"/>
    <col min="10503" max="10503" width="14.85546875" customWidth="1"/>
    <col min="10504" max="10504" width="11.85546875" customWidth="1"/>
    <col min="10505" max="10505" width="10.42578125" customWidth="1"/>
    <col min="10507" max="10507" width="12.85546875" customWidth="1"/>
    <col min="10508" max="10508" width="16.140625" customWidth="1"/>
    <col min="10510" max="10510" width="15.140625" bestFit="1" customWidth="1"/>
    <col min="10754" max="10754" width="68.28515625" customWidth="1"/>
    <col min="10755" max="10755" width="17.85546875" bestFit="1" customWidth="1"/>
    <col min="10756" max="10756" width="11.7109375" customWidth="1"/>
    <col min="10757" max="10757" width="10.7109375" customWidth="1"/>
    <col min="10758" max="10758" width="12" customWidth="1"/>
    <col min="10759" max="10759" width="14.85546875" customWidth="1"/>
    <col min="10760" max="10760" width="11.85546875" customWidth="1"/>
    <col min="10761" max="10761" width="10.42578125" customWidth="1"/>
    <col min="10763" max="10763" width="12.85546875" customWidth="1"/>
    <col min="10764" max="10764" width="16.140625" customWidth="1"/>
    <col min="10766" max="10766" width="15.140625" bestFit="1" customWidth="1"/>
    <col min="11010" max="11010" width="68.28515625" customWidth="1"/>
    <col min="11011" max="11011" width="17.85546875" bestFit="1" customWidth="1"/>
    <col min="11012" max="11012" width="11.7109375" customWidth="1"/>
    <col min="11013" max="11013" width="10.7109375" customWidth="1"/>
    <col min="11014" max="11014" width="12" customWidth="1"/>
    <col min="11015" max="11015" width="14.85546875" customWidth="1"/>
    <col min="11016" max="11016" width="11.85546875" customWidth="1"/>
    <col min="11017" max="11017" width="10.42578125" customWidth="1"/>
    <col min="11019" max="11019" width="12.85546875" customWidth="1"/>
    <col min="11020" max="11020" width="16.140625" customWidth="1"/>
    <col min="11022" max="11022" width="15.140625" bestFit="1" customWidth="1"/>
    <col min="11266" max="11266" width="68.28515625" customWidth="1"/>
    <col min="11267" max="11267" width="17.85546875" bestFit="1" customWidth="1"/>
    <col min="11268" max="11268" width="11.7109375" customWidth="1"/>
    <col min="11269" max="11269" width="10.7109375" customWidth="1"/>
    <col min="11270" max="11270" width="12" customWidth="1"/>
    <col min="11271" max="11271" width="14.85546875" customWidth="1"/>
    <col min="11272" max="11272" width="11.85546875" customWidth="1"/>
    <col min="11273" max="11273" width="10.42578125" customWidth="1"/>
    <col min="11275" max="11275" width="12.85546875" customWidth="1"/>
    <col min="11276" max="11276" width="16.140625" customWidth="1"/>
    <col min="11278" max="11278" width="15.140625" bestFit="1" customWidth="1"/>
    <col min="11522" max="11522" width="68.28515625" customWidth="1"/>
    <col min="11523" max="11523" width="17.85546875" bestFit="1" customWidth="1"/>
    <col min="11524" max="11524" width="11.7109375" customWidth="1"/>
    <col min="11525" max="11525" width="10.7109375" customWidth="1"/>
    <col min="11526" max="11526" width="12" customWidth="1"/>
    <col min="11527" max="11527" width="14.85546875" customWidth="1"/>
    <col min="11528" max="11528" width="11.85546875" customWidth="1"/>
    <col min="11529" max="11529" width="10.42578125" customWidth="1"/>
    <col min="11531" max="11531" width="12.85546875" customWidth="1"/>
    <col min="11532" max="11532" width="16.140625" customWidth="1"/>
    <col min="11534" max="11534" width="15.140625" bestFit="1" customWidth="1"/>
    <col min="11778" max="11778" width="68.28515625" customWidth="1"/>
    <col min="11779" max="11779" width="17.85546875" bestFit="1" customWidth="1"/>
    <col min="11780" max="11780" width="11.7109375" customWidth="1"/>
    <col min="11781" max="11781" width="10.7109375" customWidth="1"/>
    <col min="11782" max="11782" width="12" customWidth="1"/>
    <col min="11783" max="11783" width="14.85546875" customWidth="1"/>
    <col min="11784" max="11784" width="11.85546875" customWidth="1"/>
    <col min="11785" max="11785" width="10.42578125" customWidth="1"/>
    <col min="11787" max="11787" width="12.85546875" customWidth="1"/>
    <col min="11788" max="11788" width="16.140625" customWidth="1"/>
    <col min="11790" max="11790" width="15.140625" bestFit="1" customWidth="1"/>
    <col min="12034" max="12034" width="68.28515625" customWidth="1"/>
    <col min="12035" max="12035" width="17.85546875" bestFit="1" customWidth="1"/>
    <col min="12036" max="12036" width="11.7109375" customWidth="1"/>
    <col min="12037" max="12037" width="10.7109375" customWidth="1"/>
    <col min="12038" max="12038" width="12" customWidth="1"/>
    <col min="12039" max="12039" width="14.85546875" customWidth="1"/>
    <col min="12040" max="12040" width="11.85546875" customWidth="1"/>
    <col min="12041" max="12041" width="10.42578125" customWidth="1"/>
    <col min="12043" max="12043" width="12.85546875" customWidth="1"/>
    <col min="12044" max="12044" width="16.140625" customWidth="1"/>
    <col min="12046" max="12046" width="15.140625" bestFit="1" customWidth="1"/>
    <col min="12290" max="12290" width="68.28515625" customWidth="1"/>
    <col min="12291" max="12291" width="17.85546875" bestFit="1" customWidth="1"/>
    <col min="12292" max="12292" width="11.7109375" customWidth="1"/>
    <col min="12293" max="12293" width="10.7109375" customWidth="1"/>
    <col min="12294" max="12294" width="12" customWidth="1"/>
    <col min="12295" max="12295" width="14.85546875" customWidth="1"/>
    <col min="12296" max="12296" width="11.85546875" customWidth="1"/>
    <col min="12297" max="12297" width="10.42578125" customWidth="1"/>
    <col min="12299" max="12299" width="12.85546875" customWidth="1"/>
    <col min="12300" max="12300" width="16.140625" customWidth="1"/>
    <col min="12302" max="12302" width="15.140625" bestFit="1" customWidth="1"/>
    <col min="12546" max="12546" width="68.28515625" customWidth="1"/>
    <col min="12547" max="12547" width="17.85546875" bestFit="1" customWidth="1"/>
    <col min="12548" max="12548" width="11.7109375" customWidth="1"/>
    <col min="12549" max="12549" width="10.7109375" customWidth="1"/>
    <col min="12550" max="12550" width="12" customWidth="1"/>
    <col min="12551" max="12551" width="14.85546875" customWidth="1"/>
    <col min="12552" max="12552" width="11.85546875" customWidth="1"/>
    <col min="12553" max="12553" width="10.42578125" customWidth="1"/>
    <col min="12555" max="12555" width="12.85546875" customWidth="1"/>
    <col min="12556" max="12556" width="16.140625" customWidth="1"/>
    <col min="12558" max="12558" width="15.140625" bestFit="1" customWidth="1"/>
    <col min="12802" max="12802" width="68.28515625" customWidth="1"/>
    <col min="12803" max="12803" width="17.85546875" bestFit="1" customWidth="1"/>
    <col min="12804" max="12804" width="11.7109375" customWidth="1"/>
    <col min="12805" max="12805" width="10.7109375" customWidth="1"/>
    <col min="12806" max="12806" width="12" customWidth="1"/>
    <col min="12807" max="12807" width="14.85546875" customWidth="1"/>
    <col min="12808" max="12808" width="11.85546875" customWidth="1"/>
    <col min="12809" max="12809" width="10.42578125" customWidth="1"/>
    <col min="12811" max="12811" width="12.85546875" customWidth="1"/>
    <col min="12812" max="12812" width="16.140625" customWidth="1"/>
    <col min="12814" max="12814" width="15.140625" bestFit="1" customWidth="1"/>
    <col min="13058" max="13058" width="68.28515625" customWidth="1"/>
    <col min="13059" max="13059" width="17.85546875" bestFit="1" customWidth="1"/>
    <col min="13060" max="13060" width="11.7109375" customWidth="1"/>
    <col min="13061" max="13061" width="10.7109375" customWidth="1"/>
    <col min="13062" max="13062" width="12" customWidth="1"/>
    <col min="13063" max="13063" width="14.85546875" customWidth="1"/>
    <col min="13064" max="13064" width="11.85546875" customWidth="1"/>
    <col min="13065" max="13065" width="10.42578125" customWidth="1"/>
    <col min="13067" max="13067" width="12.85546875" customWidth="1"/>
    <col min="13068" max="13068" width="16.140625" customWidth="1"/>
    <col min="13070" max="13070" width="15.140625" bestFit="1" customWidth="1"/>
    <col min="13314" max="13314" width="68.28515625" customWidth="1"/>
    <col min="13315" max="13315" width="17.85546875" bestFit="1" customWidth="1"/>
    <col min="13316" max="13316" width="11.7109375" customWidth="1"/>
    <col min="13317" max="13317" width="10.7109375" customWidth="1"/>
    <col min="13318" max="13318" width="12" customWidth="1"/>
    <col min="13319" max="13319" width="14.85546875" customWidth="1"/>
    <col min="13320" max="13320" width="11.85546875" customWidth="1"/>
    <col min="13321" max="13321" width="10.42578125" customWidth="1"/>
    <col min="13323" max="13323" width="12.85546875" customWidth="1"/>
    <col min="13324" max="13324" width="16.140625" customWidth="1"/>
    <col min="13326" max="13326" width="15.140625" bestFit="1" customWidth="1"/>
    <col min="13570" max="13570" width="68.28515625" customWidth="1"/>
    <col min="13571" max="13571" width="17.85546875" bestFit="1" customWidth="1"/>
    <col min="13572" max="13572" width="11.7109375" customWidth="1"/>
    <col min="13573" max="13573" width="10.7109375" customWidth="1"/>
    <col min="13574" max="13574" width="12" customWidth="1"/>
    <col min="13575" max="13575" width="14.85546875" customWidth="1"/>
    <col min="13576" max="13576" width="11.85546875" customWidth="1"/>
    <col min="13577" max="13577" width="10.42578125" customWidth="1"/>
    <col min="13579" max="13579" width="12.85546875" customWidth="1"/>
    <col min="13580" max="13580" width="16.140625" customWidth="1"/>
    <col min="13582" max="13582" width="15.140625" bestFit="1" customWidth="1"/>
    <col min="13826" max="13826" width="68.28515625" customWidth="1"/>
    <col min="13827" max="13827" width="17.85546875" bestFit="1" customWidth="1"/>
    <col min="13828" max="13828" width="11.7109375" customWidth="1"/>
    <col min="13829" max="13829" width="10.7109375" customWidth="1"/>
    <col min="13830" max="13830" width="12" customWidth="1"/>
    <col min="13831" max="13831" width="14.85546875" customWidth="1"/>
    <col min="13832" max="13832" width="11.85546875" customWidth="1"/>
    <col min="13833" max="13833" width="10.42578125" customWidth="1"/>
    <col min="13835" max="13835" width="12.85546875" customWidth="1"/>
    <col min="13836" max="13836" width="16.140625" customWidth="1"/>
    <col min="13838" max="13838" width="15.140625" bestFit="1" customWidth="1"/>
    <col min="14082" max="14082" width="68.28515625" customWidth="1"/>
    <col min="14083" max="14083" width="17.85546875" bestFit="1" customWidth="1"/>
    <col min="14084" max="14084" width="11.7109375" customWidth="1"/>
    <col min="14085" max="14085" width="10.7109375" customWidth="1"/>
    <col min="14086" max="14086" width="12" customWidth="1"/>
    <col min="14087" max="14087" width="14.85546875" customWidth="1"/>
    <col min="14088" max="14088" width="11.85546875" customWidth="1"/>
    <col min="14089" max="14089" width="10.42578125" customWidth="1"/>
    <col min="14091" max="14091" width="12.85546875" customWidth="1"/>
    <col min="14092" max="14092" width="16.140625" customWidth="1"/>
    <col min="14094" max="14094" width="15.140625" bestFit="1" customWidth="1"/>
    <col min="14338" max="14338" width="68.28515625" customWidth="1"/>
    <col min="14339" max="14339" width="17.85546875" bestFit="1" customWidth="1"/>
    <col min="14340" max="14340" width="11.7109375" customWidth="1"/>
    <col min="14341" max="14341" width="10.7109375" customWidth="1"/>
    <col min="14342" max="14342" width="12" customWidth="1"/>
    <col min="14343" max="14343" width="14.85546875" customWidth="1"/>
    <col min="14344" max="14344" width="11.85546875" customWidth="1"/>
    <col min="14345" max="14345" width="10.42578125" customWidth="1"/>
    <col min="14347" max="14347" width="12.85546875" customWidth="1"/>
    <col min="14348" max="14348" width="16.140625" customWidth="1"/>
    <col min="14350" max="14350" width="15.140625" bestFit="1" customWidth="1"/>
    <col min="14594" max="14594" width="68.28515625" customWidth="1"/>
    <col min="14595" max="14595" width="17.85546875" bestFit="1" customWidth="1"/>
    <col min="14596" max="14596" width="11.7109375" customWidth="1"/>
    <col min="14597" max="14597" width="10.7109375" customWidth="1"/>
    <col min="14598" max="14598" width="12" customWidth="1"/>
    <col min="14599" max="14599" width="14.85546875" customWidth="1"/>
    <col min="14600" max="14600" width="11.85546875" customWidth="1"/>
    <col min="14601" max="14601" width="10.42578125" customWidth="1"/>
    <col min="14603" max="14603" width="12.85546875" customWidth="1"/>
    <col min="14604" max="14604" width="16.140625" customWidth="1"/>
    <col min="14606" max="14606" width="15.140625" bestFit="1" customWidth="1"/>
    <col min="14850" max="14850" width="68.28515625" customWidth="1"/>
    <col min="14851" max="14851" width="17.85546875" bestFit="1" customWidth="1"/>
    <col min="14852" max="14852" width="11.7109375" customWidth="1"/>
    <col min="14853" max="14853" width="10.7109375" customWidth="1"/>
    <col min="14854" max="14854" width="12" customWidth="1"/>
    <col min="14855" max="14855" width="14.85546875" customWidth="1"/>
    <col min="14856" max="14856" width="11.85546875" customWidth="1"/>
    <col min="14857" max="14857" width="10.42578125" customWidth="1"/>
    <col min="14859" max="14859" width="12.85546875" customWidth="1"/>
    <col min="14860" max="14860" width="16.140625" customWidth="1"/>
    <col min="14862" max="14862" width="15.140625" bestFit="1" customWidth="1"/>
    <col min="15106" max="15106" width="68.28515625" customWidth="1"/>
    <col min="15107" max="15107" width="17.85546875" bestFit="1" customWidth="1"/>
    <col min="15108" max="15108" width="11.7109375" customWidth="1"/>
    <col min="15109" max="15109" width="10.7109375" customWidth="1"/>
    <col min="15110" max="15110" width="12" customWidth="1"/>
    <col min="15111" max="15111" width="14.85546875" customWidth="1"/>
    <col min="15112" max="15112" width="11.85546875" customWidth="1"/>
    <col min="15113" max="15113" width="10.42578125" customWidth="1"/>
    <col min="15115" max="15115" width="12.85546875" customWidth="1"/>
    <col min="15116" max="15116" width="16.140625" customWidth="1"/>
    <col min="15118" max="15118" width="15.140625" bestFit="1" customWidth="1"/>
    <col min="15362" max="15362" width="68.28515625" customWidth="1"/>
    <col min="15363" max="15363" width="17.85546875" bestFit="1" customWidth="1"/>
    <col min="15364" max="15364" width="11.7109375" customWidth="1"/>
    <col min="15365" max="15365" width="10.7109375" customWidth="1"/>
    <col min="15366" max="15366" width="12" customWidth="1"/>
    <col min="15367" max="15367" width="14.85546875" customWidth="1"/>
    <col min="15368" max="15368" width="11.85546875" customWidth="1"/>
    <col min="15369" max="15369" width="10.42578125" customWidth="1"/>
    <col min="15371" max="15371" width="12.85546875" customWidth="1"/>
    <col min="15372" max="15372" width="16.140625" customWidth="1"/>
    <col min="15374" max="15374" width="15.140625" bestFit="1" customWidth="1"/>
    <col min="15618" max="15618" width="68.28515625" customWidth="1"/>
    <col min="15619" max="15619" width="17.85546875" bestFit="1" customWidth="1"/>
    <col min="15620" max="15620" width="11.7109375" customWidth="1"/>
    <col min="15621" max="15621" width="10.7109375" customWidth="1"/>
    <col min="15622" max="15622" width="12" customWidth="1"/>
    <col min="15623" max="15623" width="14.85546875" customWidth="1"/>
    <col min="15624" max="15624" width="11.85546875" customWidth="1"/>
    <col min="15625" max="15625" width="10.42578125" customWidth="1"/>
    <col min="15627" max="15627" width="12.85546875" customWidth="1"/>
    <col min="15628" max="15628" width="16.140625" customWidth="1"/>
    <col min="15630" max="15630" width="15.140625" bestFit="1" customWidth="1"/>
    <col min="15874" max="15874" width="68.28515625" customWidth="1"/>
    <col min="15875" max="15875" width="17.85546875" bestFit="1" customWidth="1"/>
    <col min="15876" max="15876" width="11.7109375" customWidth="1"/>
    <col min="15877" max="15877" width="10.7109375" customWidth="1"/>
    <col min="15878" max="15878" width="12" customWidth="1"/>
    <col min="15879" max="15879" width="14.85546875" customWidth="1"/>
    <col min="15880" max="15880" width="11.85546875" customWidth="1"/>
    <col min="15881" max="15881" width="10.42578125" customWidth="1"/>
    <col min="15883" max="15883" width="12.85546875" customWidth="1"/>
    <col min="15884" max="15884" width="16.140625" customWidth="1"/>
    <col min="15886" max="15886" width="15.140625" bestFit="1" customWidth="1"/>
    <col min="16130" max="16130" width="68.28515625" customWidth="1"/>
    <col min="16131" max="16131" width="17.85546875" bestFit="1" customWidth="1"/>
    <col min="16132" max="16132" width="11.7109375" customWidth="1"/>
    <col min="16133" max="16133" width="10.7109375" customWidth="1"/>
    <col min="16134" max="16134" width="12" customWidth="1"/>
    <col min="16135" max="16135" width="14.85546875" customWidth="1"/>
    <col min="16136" max="16136" width="11.85546875" customWidth="1"/>
    <col min="16137" max="16137" width="10.42578125" customWidth="1"/>
    <col min="16139" max="16139" width="12.85546875" customWidth="1"/>
    <col min="16140" max="16140" width="16.140625" customWidth="1"/>
    <col min="16142" max="16142" width="15.140625" bestFit="1" customWidth="1"/>
  </cols>
  <sheetData>
    <row r="2" spans="1:17" x14ac:dyDescent="0.25">
      <c r="A2" t="s">
        <v>17</v>
      </c>
      <c r="B2" s="13">
        <v>11479100</v>
      </c>
    </row>
    <row r="3" spans="1:17" x14ac:dyDescent="0.25">
      <c r="D3" s="10"/>
      <c r="E3" s="10"/>
      <c r="F3" s="10"/>
      <c r="G3" s="11"/>
      <c r="H3" s="12"/>
    </row>
    <row r="4" spans="1:17" ht="45" x14ac:dyDescent="0.25">
      <c r="A4" s="1"/>
      <c r="B4" s="3" t="s">
        <v>40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M4" s="14" t="s">
        <v>39</v>
      </c>
      <c r="N4" s="14" t="s">
        <v>34</v>
      </c>
      <c r="P4" s="14" t="s">
        <v>28</v>
      </c>
      <c r="Q4" s="14" t="s">
        <v>29</v>
      </c>
    </row>
    <row r="5" spans="1:17" ht="34.5" customHeight="1" x14ac:dyDescent="0.25">
      <c r="A5" s="20" t="s">
        <v>4</v>
      </c>
      <c r="B5" s="4">
        <f>C5+G5</f>
        <v>97</v>
      </c>
      <c r="C5" s="4">
        <v>46</v>
      </c>
      <c r="D5" s="19">
        <v>2</v>
      </c>
      <c r="E5" s="4">
        <v>690</v>
      </c>
      <c r="F5" s="5">
        <f>C5*$D$5*$E$5</f>
        <v>63480</v>
      </c>
      <c r="G5" s="4">
        <v>51</v>
      </c>
      <c r="H5" s="4"/>
      <c r="I5" s="4">
        <v>30.5</v>
      </c>
      <c r="J5" s="19">
        <v>19</v>
      </c>
      <c r="K5" s="5">
        <f>G5*$I$5*$J$5</f>
        <v>29554.5</v>
      </c>
      <c r="L5" s="5">
        <f t="shared" ref="L5:L16" si="0">F5+K5</f>
        <v>93034.5</v>
      </c>
      <c r="M5" s="5">
        <v>93100</v>
      </c>
      <c r="N5" s="5">
        <v>84760</v>
      </c>
      <c r="P5" s="5">
        <v>114727.17374999999</v>
      </c>
      <c r="Q5" s="5">
        <f>M5-P5</f>
        <v>-21627.173749999987</v>
      </c>
    </row>
    <row r="6" spans="1:17" x14ac:dyDescent="0.25">
      <c r="A6" s="20" t="s">
        <v>5</v>
      </c>
      <c r="B6" s="4">
        <f t="shared" ref="B6:B16" si="1">C6+G6</f>
        <v>12</v>
      </c>
      <c r="C6" s="4">
        <v>12</v>
      </c>
      <c r="D6" s="4"/>
      <c r="E6" s="4"/>
      <c r="F6" s="5">
        <f t="shared" ref="F6:F16" si="2">C6*$D$5*$E$5</f>
        <v>16560</v>
      </c>
      <c r="G6" s="4">
        <v>0</v>
      </c>
      <c r="H6" s="4"/>
      <c r="I6" s="1"/>
      <c r="J6" s="1"/>
      <c r="K6" s="5">
        <f t="shared" ref="K6:K16" si="3">G6*$I$5*$J$5</f>
        <v>0</v>
      </c>
      <c r="L6" s="5">
        <f t="shared" si="0"/>
        <v>16560</v>
      </c>
      <c r="M6" s="5">
        <v>16600</v>
      </c>
      <c r="N6" s="5">
        <v>33120</v>
      </c>
      <c r="P6" s="5">
        <v>43150.861250000002</v>
      </c>
      <c r="Q6" s="5">
        <f t="shared" ref="Q6:Q16" si="4">M6-P6</f>
        <v>-26550.861250000002</v>
      </c>
    </row>
    <row r="7" spans="1:17" ht="21" customHeight="1" x14ac:dyDescent="0.25">
      <c r="A7" s="20" t="s">
        <v>6</v>
      </c>
      <c r="B7" s="4">
        <f t="shared" si="1"/>
        <v>140</v>
      </c>
      <c r="C7" s="4">
        <v>2</v>
      </c>
      <c r="D7" s="4"/>
      <c r="E7" s="4">
        <f>E5/30.5*15</f>
        <v>339.34426229508193</v>
      </c>
      <c r="F7" s="5">
        <f t="shared" si="2"/>
        <v>2760</v>
      </c>
      <c r="G7" s="4">
        <v>138</v>
      </c>
      <c r="H7" s="4"/>
      <c r="I7" s="1"/>
      <c r="J7" s="1">
        <f>I5*J5</f>
        <v>579.5</v>
      </c>
      <c r="K7" s="5">
        <f t="shared" si="3"/>
        <v>79971</v>
      </c>
      <c r="L7" s="5">
        <f t="shared" si="0"/>
        <v>82731</v>
      </c>
      <c r="M7" s="5">
        <f>N7</f>
        <v>82730</v>
      </c>
      <c r="N7" s="5">
        <v>82730</v>
      </c>
      <c r="P7" s="5">
        <v>66800.625</v>
      </c>
      <c r="Q7" s="5">
        <f t="shared" si="4"/>
        <v>15929.375</v>
      </c>
    </row>
    <row r="8" spans="1:17" ht="27.75" customHeight="1" x14ac:dyDescent="0.25">
      <c r="A8" s="20" t="s">
        <v>7</v>
      </c>
      <c r="B8" s="4">
        <f t="shared" si="1"/>
        <v>29</v>
      </c>
      <c r="C8" s="4">
        <v>9</v>
      </c>
      <c r="D8" s="4"/>
      <c r="E8" s="4"/>
      <c r="F8" s="5">
        <f t="shared" si="2"/>
        <v>12420</v>
      </c>
      <c r="G8" s="4">
        <v>20</v>
      </c>
      <c r="H8" s="4"/>
      <c r="I8" s="1"/>
      <c r="J8" s="1"/>
      <c r="K8" s="5">
        <f t="shared" si="3"/>
        <v>11590</v>
      </c>
      <c r="L8" s="5">
        <f t="shared" si="0"/>
        <v>24010</v>
      </c>
      <c r="M8" s="5">
        <f>N8</f>
        <v>24010</v>
      </c>
      <c r="N8" s="5">
        <v>24010</v>
      </c>
      <c r="P8" s="5">
        <v>26555.426250000004</v>
      </c>
      <c r="Q8" s="5">
        <f t="shared" si="4"/>
        <v>-2545.4262500000041</v>
      </c>
    </row>
    <row r="9" spans="1:17" ht="25.5" customHeight="1" x14ac:dyDescent="0.25">
      <c r="A9" s="20" t="s">
        <v>8</v>
      </c>
      <c r="B9" s="4">
        <f t="shared" si="1"/>
        <v>148</v>
      </c>
      <c r="C9" s="4">
        <v>15</v>
      </c>
      <c r="D9" s="4"/>
      <c r="E9" s="4"/>
      <c r="F9" s="5">
        <f t="shared" si="2"/>
        <v>20700</v>
      </c>
      <c r="G9" s="4">
        <v>133</v>
      </c>
      <c r="H9" s="4"/>
      <c r="I9" s="1"/>
      <c r="J9" s="1"/>
      <c r="K9" s="5">
        <f t="shared" si="3"/>
        <v>77073.5</v>
      </c>
      <c r="L9" s="5">
        <f t="shared" si="0"/>
        <v>97773.5</v>
      </c>
      <c r="M9" s="5">
        <f>N9</f>
        <v>97770</v>
      </c>
      <c r="N9" s="5">
        <v>97770</v>
      </c>
      <c r="P9" s="5">
        <v>95536.25</v>
      </c>
      <c r="Q9" s="5">
        <f t="shared" si="4"/>
        <v>2233.75</v>
      </c>
    </row>
    <row r="10" spans="1:17" ht="26.25" x14ac:dyDescent="0.25">
      <c r="A10" s="20" t="s">
        <v>9</v>
      </c>
      <c r="B10" s="4">
        <f t="shared" si="1"/>
        <v>204</v>
      </c>
      <c r="C10" s="4">
        <v>33</v>
      </c>
      <c r="D10" s="4"/>
      <c r="E10" s="4"/>
      <c r="F10" s="5">
        <f t="shared" si="2"/>
        <v>45540</v>
      </c>
      <c r="G10" s="4">
        <v>171</v>
      </c>
      <c r="H10" s="4"/>
      <c r="I10" s="1"/>
      <c r="J10" s="1"/>
      <c r="K10" s="5">
        <f t="shared" si="3"/>
        <v>99094.5</v>
      </c>
      <c r="L10" s="5">
        <f t="shared" si="0"/>
        <v>144634.5</v>
      </c>
      <c r="M10" s="5">
        <f>N10</f>
        <v>144635</v>
      </c>
      <c r="N10" s="5">
        <v>144635</v>
      </c>
      <c r="P10" s="5">
        <v>123010.87499999999</v>
      </c>
      <c r="Q10" s="5">
        <f t="shared" si="4"/>
        <v>21624.125000000015</v>
      </c>
    </row>
    <row r="11" spans="1:17" ht="30" customHeight="1" x14ac:dyDescent="0.25">
      <c r="A11" s="20" t="s">
        <v>10</v>
      </c>
      <c r="B11" s="4">
        <f t="shared" si="1"/>
        <v>0</v>
      </c>
      <c r="C11" s="4"/>
      <c r="D11" s="4"/>
      <c r="E11" s="4"/>
      <c r="F11" s="5">
        <f t="shared" si="2"/>
        <v>0</v>
      </c>
      <c r="G11" s="4">
        <v>0</v>
      </c>
      <c r="H11" s="4"/>
      <c r="I11" s="1"/>
      <c r="J11" s="1"/>
      <c r="K11" s="5">
        <f t="shared" si="3"/>
        <v>0</v>
      </c>
      <c r="L11" s="5">
        <f t="shared" si="0"/>
        <v>0</v>
      </c>
      <c r="M11" s="5"/>
      <c r="N11" s="5">
        <v>33120</v>
      </c>
      <c r="P11" s="5">
        <v>56744.083750000005</v>
      </c>
      <c r="Q11" s="5">
        <f t="shared" si="4"/>
        <v>-56744.083750000005</v>
      </c>
    </row>
    <row r="12" spans="1:17" ht="26.25" x14ac:dyDescent="0.25">
      <c r="A12" s="20" t="s">
        <v>11</v>
      </c>
      <c r="B12" s="4">
        <f t="shared" si="1"/>
        <v>25</v>
      </c>
      <c r="C12" s="4">
        <v>25</v>
      </c>
      <c r="D12" s="4"/>
      <c r="E12" s="4"/>
      <c r="F12" s="5">
        <f t="shared" si="2"/>
        <v>34500</v>
      </c>
      <c r="G12" s="4">
        <v>0</v>
      </c>
      <c r="H12" s="4"/>
      <c r="I12" s="1"/>
      <c r="J12" s="1"/>
      <c r="K12" s="5">
        <f t="shared" si="3"/>
        <v>0</v>
      </c>
      <c r="L12" s="5">
        <f t="shared" si="0"/>
        <v>34500</v>
      </c>
      <c r="M12" s="5">
        <v>34500</v>
      </c>
      <c r="N12" s="5">
        <v>20700</v>
      </c>
      <c r="P12" s="5">
        <v>33041.087500000001</v>
      </c>
      <c r="Q12" s="5">
        <f t="shared" si="4"/>
        <v>1458.9124999999985</v>
      </c>
    </row>
    <row r="13" spans="1:17" ht="22.5" customHeight="1" x14ac:dyDescent="0.25">
      <c r="A13" s="20" t="s">
        <v>12</v>
      </c>
      <c r="B13" s="4">
        <f t="shared" si="1"/>
        <v>34</v>
      </c>
      <c r="C13" s="4">
        <v>25</v>
      </c>
      <c r="D13" s="4"/>
      <c r="E13" s="4"/>
      <c r="F13" s="5">
        <f t="shared" si="2"/>
        <v>34500</v>
      </c>
      <c r="G13" s="4">
        <v>9</v>
      </c>
      <c r="H13" s="4"/>
      <c r="I13" s="1"/>
      <c r="J13" s="1"/>
      <c r="K13" s="5">
        <f t="shared" si="3"/>
        <v>5215.5</v>
      </c>
      <c r="L13" s="5">
        <f t="shared" si="0"/>
        <v>39715.5</v>
      </c>
      <c r="M13" s="5">
        <v>39800</v>
      </c>
      <c r="N13" s="5">
        <v>23150</v>
      </c>
      <c r="P13" s="5">
        <v>40799.445000000007</v>
      </c>
      <c r="Q13" s="5">
        <f t="shared" si="4"/>
        <v>-999.44500000000698</v>
      </c>
    </row>
    <row r="14" spans="1:17" ht="26.25" x14ac:dyDescent="0.25">
      <c r="A14" s="20" t="s">
        <v>13</v>
      </c>
      <c r="B14" s="4">
        <f t="shared" si="1"/>
        <v>510</v>
      </c>
      <c r="C14" s="4">
        <v>9</v>
      </c>
      <c r="D14" s="4"/>
      <c r="E14" s="4"/>
      <c r="F14" s="5">
        <f t="shared" si="2"/>
        <v>12420</v>
      </c>
      <c r="G14" s="4">
        <f>209+H14</f>
        <v>501</v>
      </c>
      <c r="H14" s="4">
        <v>292</v>
      </c>
      <c r="I14" s="1"/>
      <c r="J14" s="1"/>
      <c r="K14" s="5">
        <f t="shared" si="3"/>
        <v>290329.5</v>
      </c>
      <c r="L14" s="5">
        <f t="shared" si="0"/>
        <v>302749.5</v>
      </c>
      <c r="M14" s="5">
        <f>N14</f>
        <v>302750</v>
      </c>
      <c r="N14" s="5">
        <v>302750</v>
      </c>
      <c r="P14" s="5">
        <v>334387.07874999993</v>
      </c>
      <c r="Q14" s="5">
        <f>M14+L22-P14</f>
        <v>448362.92125000007</v>
      </c>
    </row>
    <row r="15" spans="1:17" ht="28.5" customHeight="1" x14ac:dyDescent="0.25">
      <c r="A15" s="20" t="s">
        <v>14</v>
      </c>
      <c r="B15" s="4">
        <f t="shared" si="1"/>
        <v>13</v>
      </c>
      <c r="C15" s="4">
        <v>10</v>
      </c>
      <c r="D15" s="4"/>
      <c r="E15" s="4"/>
      <c r="F15" s="5">
        <f t="shared" si="2"/>
        <v>13800</v>
      </c>
      <c r="G15" s="4">
        <v>3</v>
      </c>
      <c r="H15" s="4"/>
      <c r="I15" s="1"/>
      <c r="J15" s="1"/>
      <c r="K15" s="5">
        <f t="shared" si="3"/>
        <v>1738.5</v>
      </c>
      <c r="L15" s="5">
        <f t="shared" si="0"/>
        <v>15538.5</v>
      </c>
      <c r="M15" s="5">
        <f>N15</f>
        <v>15540</v>
      </c>
      <c r="N15" s="5">
        <v>15540</v>
      </c>
      <c r="P15" s="5">
        <v>12958.553749999999</v>
      </c>
      <c r="Q15" s="5">
        <f t="shared" si="4"/>
        <v>2581.4462500000009</v>
      </c>
    </row>
    <row r="16" spans="1:17" ht="26.25" x14ac:dyDescent="0.25">
      <c r="A16" s="20" t="s">
        <v>15</v>
      </c>
      <c r="B16" s="4">
        <f t="shared" si="1"/>
        <v>92</v>
      </c>
      <c r="C16" s="4">
        <v>6</v>
      </c>
      <c r="D16" s="4"/>
      <c r="E16" s="4"/>
      <c r="F16" s="5">
        <f t="shared" si="2"/>
        <v>8280</v>
      </c>
      <c r="G16" s="4">
        <v>86</v>
      </c>
      <c r="H16" s="4"/>
      <c r="I16" s="1"/>
      <c r="J16" s="1"/>
      <c r="K16" s="5">
        <f t="shared" si="3"/>
        <v>49837</v>
      </c>
      <c r="L16" s="5">
        <f t="shared" si="0"/>
        <v>58117</v>
      </c>
      <c r="M16" s="5">
        <f>N16</f>
        <v>58120</v>
      </c>
      <c r="N16" s="5">
        <v>58120</v>
      </c>
      <c r="P16" s="5">
        <v>38714.818749999991</v>
      </c>
      <c r="Q16" s="5">
        <f t="shared" si="4"/>
        <v>19405.181250000009</v>
      </c>
    </row>
    <row r="17" spans="1:15" ht="15.75" x14ac:dyDescent="0.25">
      <c r="A17" s="20" t="s">
        <v>30</v>
      </c>
      <c r="B17" s="7">
        <f>SUM(B5:B16)</f>
        <v>1304</v>
      </c>
      <c r="C17" s="7">
        <f>SUM(C5:C16)</f>
        <v>192</v>
      </c>
      <c r="D17" s="7"/>
      <c r="E17" s="7"/>
      <c r="F17" s="8">
        <f>SUM(F5:F16)</f>
        <v>264960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644404</v>
      </c>
      <c r="L17" s="8">
        <f>SUM(L5:L16)</f>
        <v>909364</v>
      </c>
      <c r="M17" s="8">
        <f>SUM(M5:M16)</f>
        <v>909555</v>
      </c>
      <c r="N17" s="8">
        <f>SUM(N5:N16)</f>
        <v>920405</v>
      </c>
    </row>
    <row r="19" spans="1:15" x14ac:dyDescent="0.25">
      <c r="A19" s="15" t="s">
        <v>25</v>
      </c>
      <c r="F19" s="9">
        <f>F17*12</f>
        <v>3179520</v>
      </c>
      <c r="K19" s="9">
        <f>K17*12</f>
        <v>7732848</v>
      </c>
      <c r="L19" s="9">
        <f>L17*12</f>
        <v>10912368</v>
      </c>
      <c r="M19" s="9"/>
    </row>
    <row r="21" spans="1:15" x14ac:dyDescent="0.25">
      <c r="F21" s="9"/>
    </row>
    <row r="22" spans="1:15" ht="35.25" customHeight="1" x14ac:dyDescent="0.25">
      <c r="K22" s="16" t="s">
        <v>26</v>
      </c>
      <c r="L22" s="17">
        <f>L23*12</f>
        <v>480000</v>
      </c>
      <c r="M22" s="26"/>
      <c r="N22" s="9"/>
      <c r="O22" s="9"/>
    </row>
    <row r="23" spans="1:15" ht="29.25" customHeight="1" x14ac:dyDescent="0.25">
      <c r="K23" s="16" t="s">
        <v>27</v>
      </c>
      <c r="L23" s="17">
        <v>40000</v>
      </c>
      <c r="M23" s="26"/>
      <c r="N23" s="9"/>
      <c r="O23" s="9"/>
    </row>
    <row r="25" spans="1:15" x14ac:dyDescent="0.25">
      <c r="L25" s="9"/>
      <c r="M25" s="9"/>
    </row>
  </sheetData>
  <pageMargins left="0.25" right="0.25" top="0.75" bottom="0.75" header="0.3" footer="0.3"/>
  <pageSetup paperSize="9" scale="55" fitToHeight="0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E15" sqref="E15"/>
    </sheetView>
  </sheetViews>
  <sheetFormatPr defaultRowHeight="15" x14ac:dyDescent="0.25"/>
  <cols>
    <col min="1" max="1" width="53.5703125" customWidth="1"/>
    <col min="2" max="5" width="16.140625" customWidth="1"/>
    <col min="244" max="244" width="68.28515625" customWidth="1"/>
    <col min="245" max="245" width="17.85546875" bestFit="1" customWidth="1"/>
    <col min="246" max="246" width="11.7109375" customWidth="1"/>
    <col min="247" max="247" width="10.7109375" customWidth="1"/>
    <col min="248" max="248" width="12" customWidth="1"/>
    <col min="249" max="249" width="14.85546875" customWidth="1"/>
    <col min="250" max="250" width="11.85546875" customWidth="1"/>
    <col min="251" max="251" width="10.42578125" customWidth="1"/>
    <col min="253" max="253" width="12.85546875" customWidth="1"/>
    <col min="254" max="254" width="16.140625" customWidth="1"/>
    <col min="256" max="256" width="15.140625" bestFit="1" customWidth="1"/>
    <col min="500" max="500" width="68.28515625" customWidth="1"/>
    <col min="501" max="501" width="17.85546875" bestFit="1" customWidth="1"/>
    <col min="502" max="502" width="11.7109375" customWidth="1"/>
    <col min="503" max="503" width="10.7109375" customWidth="1"/>
    <col min="504" max="504" width="12" customWidth="1"/>
    <col min="505" max="505" width="14.85546875" customWidth="1"/>
    <col min="506" max="506" width="11.85546875" customWidth="1"/>
    <col min="507" max="507" width="10.42578125" customWidth="1"/>
    <col min="509" max="509" width="12.85546875" customWidth="1"/>
    <col min="510" max="510" width="16.140625" customWidth="1"/>
    <col min="512" max="512" width="15.140625" bestFit="1" customWidth="1"/>
    <col min="756" max="756" width="68.28515625" customWidth="1"/>
    <col min="757" max="757" width="17.85546875" bestFit="1" customWidth="1"/>
    <col min="758" max="758" width="11.7109375" customWidth="1"/>
    <col min="759" max="759" width="10.7109375" customWidth="1"/>
    <col min="760" max="760" width="12" customWidth="1"/>
    <col min="761" max="761" width="14.85546875" customWidth="1"/>
    <col min="762" max="762" width="11.85546875" customWidth="1"/>
    <col min="763" max="763" width="10.42578125" customWidth="1"/>
    <col min="765" max="765" width="12.85546875" customWidth="1"/>
    <col min="766" max="766" width="16.140625" customWidth="1"/>
    <col min="768" max="768" width="15.140625" bestFit="1" customWidth="1"/>
    <col min="1012" max="1012" width="68.28515625" customWidth="1"/>
    <col min="1013" max="1013" width="17.85546875" bestFit="1" customWidth="1"/>
    <col min="1014" max="1014" width="11.7109375" customWidth="1"/>
    <col min="1015" max="1015" width="10.7109375" customWidth="1"/>
    <col min="1016" max="1016" width="12" customWidth="1"/>
    <col min="1017" max="1017" width="14.85546875" customWidth="1"/>
    <col min="1018" max="1018" width="11.85546875" customWidth="1"/>
    <col min="1019" max="1019" width="10.42578125" customWidth="1"/>
    <col min="1021" max="1021" width="12.85546875" customWidth="1"/>
    <col min="1022" max="1022" width="16.140625" customWidth="1"/>
    <col min="1024" max="1024" width="15.140625" bestFit="1" customWidth="1"/>
    <col min="1268" max="1268" width="68.28515625" customWidth="1"/>
    <col min="1269" max="1269" width="17.85546875" bestFit="1" customWidth="1"/>
    <col min="1270" max="1270" width="11.7109375" customWidth="1"/>
    <col min="1271" max="1271" width="10.7109375" customWidth="1"/>
    <col min="1272" max="1272" width="12" customWidth="1"/>
    <col min="1273" max="1273" width="14.85546875" customWidth="1"/>
    <col min="1274" max="1274" width="11.85546875" customWidth="1"/>
    <col min="1275" max="1275" width="10.42578125" customWidth="1"/>
    <col min="1277" max="1277" width="12.85546875" customWidth="1"/>
    <col min="1278" max="1278" width="16.140625" customWidth="1"/>
    <col min="1280" max="1280" width="15.140625" bestFit="1" customWidth="1"/>
    <col min="1524" max="1524" width="68.28515625" customWidth="1"/>
    <col min="1525" max="1525" width="17.85546875" bestFit="1" customWidth="1"/>
    <col min="1526" max="1526" width="11.7109375" customWidth="1"/>
    <col min="1527" max="1527" width="10.7109375" customWidth="1"/>
    <col min="1528" max="1528" width="12" customWidth="1"/>
    <col min="1529" max="1529" width="14.85546875" customWidth="1"/>
    <col min="1530" max="1530" width="11.85546875" customWidth="1"/>
    <col min="1531" max="1531" width="10.42578125" customWidth="1"/>
    <col min="1533" max="1533" width="12.85546875" customWidth="1"/>
    <col min="1534" max="1534" width="16.140625" customWidth="1"/>
    <col min="1536" max="1536" width="15.140625" bestFit="1" customWidth="1"/>
    <col min="1780" max="1780" width="68.28515625" customWidth="1"/>
    <col min="1781" max="1781" width="17.85546875" bestFit="1" customWidth="1"/>
    <col min="1782" max="1782" width="11.7109375" customWidth="1"/>
    <col min="1783" max="1783" width="10.7109375" customWidth="1"/>
    <col min="1784" max="1784" width="12" customWidth="1"/>
    <col min="1785" max="1785" width="14.85546875" customWidth="1"/>
    <col min="1786" max="1786" width="11.85546875" customWidth="1"/>
    <col min="1787" max="1787" width="10.42578125" customWidth="1"/>
    <col min="1789" max="1789" width="12.85546875" customWidth="1"/>
    <col min="1790" max="1790" width="16.140625" customWidth="1"/>
    <col min="1792" max="1792" width="15.140625" bestFit="1" customWidth="1"/>
    <col min="2036" max="2036" width="68.28515625" customWidth="1"/>
    <col min="2037" max="2037" width="17.85546875" bestFit="1" customWidth="1"/>
    <col min="2038" max="2038" width="11.7109375" customWidth="1"/>
    <col min="2039" max="2039" width="10.7109375" customWidth="1"/>
    <col min="2040" max="2040" width="12" customWidth="1"/>
    <col min="2041" max="2041" width="14.85546875" customWidth="1"/>
    <col min="2042" max="2042" width="11.85546875" customWidth="1"/>
    <col min="2043" max="2043" width="10.42578125" customWidth="1"/>
    <col min="2045" max="2045" width="12.85546875" customWidth="1"/>
    <col min="2046" max="2046" width="16.140625" customWidth="1"/>
    <col min="2048" max="2048" width="15.140625" bestFit="1" customWidth="1"/>
    <col min="2292" max="2292" width="68.28515625" customWidth="1"/>
    <col min="2293" max="2293" width="17.85546875" bestFit="1" customWidth="1"/>
    <col min="2294" max="2294" width="11.7109375" customWidth="1"/>
    <col min="2295" max="2295" width="10.7109375" customWidth="1"/>
    <col min="2296" max="2296" width="12" customWidth="1"/>
    <col min="2297" max="2297" width="14.85546875" customWidth="1"/>
    <col min="2298" max="2298" width="11.85546875" customWidth="1"/>
    <col min="2299" max="2299" width="10.42578125" customWidth="1"/>
    <col min="2301" max="2301" width="12.85546875" customWidth="1"/>
    <col min="2302" max="2302" width="16.140625" customWidth="1"/>
    <col min="2304" max="2304" width="15.140625" bestFit="1" customWidth="1"/>
    <col min="2548" max="2548" width="68.28515625" customWidth="1"/>
    <col min="2549" max="2549" width="17.85546875" bestFit="1" customWidth="1"/>
    <col min="2550" max="2550" width="11.7109375" customWidth="1"/>
    <col min="2551" max="2551" width="10.7109375" customWidth="1"/>
    <col min="2552" max="2552" width="12" customWidth="1"/>
    <col min="2553" max="2553" width="14.85546875" customWidth="1"/>
    <col min="2554" max="2554" width="11.85546875" customWidth="1"/>
    <col min="2555" max="2555" width="10.42578125" customWidth="1"/>
    <col min="2557" max="2557" width="12.85546875" customWidth="1"/>
    <col min="2558" max="2558" width="16.140625" customWidth="1"/>
    <col min="2560" max="2560" width="15.140625" bestFit="1" customWidth="1"/>
    <col min="2804" max="2804" width="68.28515625" customWidth="1"/>
    <col min="2805" max="2805" width="17.85546875" bestFit="1" customWidth="1"/>
    <col min="2806" max="2806" width="11.7109375" customWidth="1"/>
    <col min="2807" max="2807" width="10.7109375" customWidth="1"/>
    <col min="2808" max="2808" width="12" customWidth="1"/>
    <col min="2809" max="2809" width="14.85546875" customWidth="1"/>
    <col min="2810" max="2810" width="11.85546875" customWidth="1"/>
    <col min="2811" max="2811" width="10.42578125" customWidth="1"/>
    <col min="2813" max="2813" width="12.85546875" customWidth="1"/>
    <col min="2814" max="2814" width="16.140625" customWidth="1"/>
    <col min="2816" max="2816" width="15.140625" bestFit="1" customWidth="1"/>
    <col min="3060" max="3060" width="68.28515625" customWidth="1"/>
    <col min="3061" max="3061" width="17.85546875" bestFit="1" customWidth="1"/>
    <col min="3062" max="3062" width="11.7109375" customWidth="1"/>
    <col min="3063" max="3063" width="10.7109375" customWidth="1"/>
    <col min="3064" max="3064" width="12" customWidth="1"/>
    <col min="3065" max="3065" width="14.85546875" customWidth="1"/>
    <col min="3066" max="3066" width="11.85546875" customWidth="1"/>
    <col min="3067" max="3067" width="10.42578125" customWidth="1"/>
    <col min="3069" max="3069" width="12.85546875" customWidth="1"/>
    <col min="3070" max="3070" width="16.140625" customWidth="1"/>
    <col min="3072" max="3072" width="15.140625" bestFit="1" customWidth="1"/>
    <col min="3316" max="3316" width="68.28515625" customWidth="1"/>
    <col min="3317" max="3317" width="17.85546875" bestFit="1" customWidth="1"/>
    <col min="3318" max="3318" width="11.7109375" customWidth="1"/>
    <col min="3319" max="3319" width="10.7109375" customWidth="1"/>
    <col min="3320" max="3320" width="12" customWidth="1"/>
    <col min="3321" max="3321" width="14.85546875" customWidth="1"/>
    <col min="3322" max="3322" width="11.85546875" customWidth="1"/>
    <col min="3323" max="3323" width="10.42578125" customWidth="1"/>
    <col min="3325" max="3325" width="12.85546875" customWidth="1"/>
    <col min="3326" max="3326" width="16.140625" customWidth="1"/>
    <col min="3328" max="3328" width="15.140625" bestFit="1" customWidth="1"/>
    <col min="3572" max="3572" width="68.28515625" customWidth="1"/>
    <col min="3573" max="3573" width="17.85546875" bestFit="1" customWidth="1"/>
    <col min="3574" max="3574" width="11.7109375" customWidth="1"/>
    <col min="3575" max="3575" width="10.7109375" customWidth="1"/>
    <col min="3576" max="3576" width="12" customWidth="1"/>
    <col min="3577" max="3577" width="14.85546875" customWidth="1"/>
    <col min="3578" max="3578" width="11.85546875" customWidth="1"/>
    <col min="3579" max="3579" width="10.42578125" customWidth="1"/>
    <col min="3581" max="3581" width="12.85546875" customWidth="1"/>
    <col min="3582" max="3582" width="16.140625" customWidth="1"/>
    <col min="3584" max="3584" width="15.140625" bestFit="1" customWidth="1"/>
    <col min="3828" max="3828" width="68.28515625" customWidth="1"/>
    <col min="3829" max="3829" width="17.85546875" bestFit="1" customWidth="1"/>
    <col min="3830" max="3830" width="11.7109375" customWidth="1"/>
    <col min="3831" max="3831" width="10.7109375" customWidth="1"/>
    <col min="3832" max="3832" width="12" customWidth="1"/>
    <col min="3833" max="3833" width="14.85546875" customWidth="1"/>
    <col min="3834" max="3834" width="11.85546875" customWidth="1"/>
    <col min="3835" max="3835" width="10.42578125" customWidth="1"/>
    <col min="3837" max="3837" width="12.85546875" customWidth="1"/>
    <col min="3838" max="3838" width="16.140625" customWidth="1"/>
    <col min="3840" max="3840" width="15.140625" bestFit="1" customWidth="1"/>
    <col min="4084" max="4084" width="68.28515625" customWidth="1"/>
    <col min="4085" max="4085" width="17.85546875" bestFit="1" customWidth="1"/>
    <col min="4086" max="4086" width="11.7109375" customWidth="1"/>
    <col min="4087" max="4087" width="10.7109375" customWidth="1"/>
    <col min="4088" max="4088" width="12" customWidth="1"/>
    <col min="4089" max="4089" width="14.85546875" customWidth="1"/>
    <col min="4090" max="4090" width="11.85546875" customWidth="1"/>
    <col min="4091" max="4091" width="10.42578125" customWidth="1"/>
    <col min="4093" max="4093" width="12.85546875" customWidth="1"/>
    <col min="4094" max="4094" width="16.140625" customWidth="1"/>
    <col min="4096" max="4096" width="15.140625" bestFit="1" customWidth="1"/>
    <col min="4340" max="4340" width="68.28515625" customWidth="1"/>
    <col min="4341" max="4341" width="17.85546875" bestFit="1" customWidth="1"/>
    <col min="4342" max="4342" width="11.7109375" customWidth="1"/>
    <col min="4343" max="4343" width="10.7109375" customWidth="1"/>
    <col min="4344" max="4344" width="12" customWidth="1"/>
    <col min="4345" max="4345" width="14.85546875" customWidth="1"/>
    <col min="4346" max="4346" width="11.85546875" customWidth="1"/>
    <col min="4347" max="4347" width="10.42578125" customWidth="1"/>
    <col min="4349" max="4349" width="12.85546875" customWidth="1"/>
    <col min="4350" max="4350" width="16.140625" customWidth="1"/>
    <col min="4352" max="4352" width="15.140625" bestFit="1" customWidth="1"/>
    <col min="4596" max="4596" width="68.28515625" customWidth="1"/>
    <col min="4597" max="4597" width="17.85546875" bestFit="1" customWidth="1"/>
    <col min="4598" max="4598" width="11.7109375" customWidth="1"/>
    <col min="4599" max="4599" width="10.7109375" customWidth="1"/>
    <col min="4600" max="4600" width="12" customWidth="1"/>
    <col min="4601" max="4601" width="14.85546875" customWidth="1"/>
    <col min="4602" max="4602" width="11.85546875" customWidth="1"/>
    <col min="4603" max="4603" width="10.42578125" customWidth="1"/>
    <col min="4605" max="4605" width="12.85546875" customWidth="1"/>
    <col min="4606" max="4606" width="16.140625" customWidth="1"/>
    <col min="4608" max="4608" width="15.140625" bestFit="1" customWidth="1"/>
    <col min="4852" max="4852" width="68.28515625" customWidth="1"/>
    <col min="4853" max="4853" width="17.85546875" bestFit="1" customWidth="1"/>
    <col min="4854" max="4854" width="11.7109375" customWidth="1"/>
    <col min="4855" max="4855" width="10.7109375" customWidth="1"/>
    <col min="4856" max="4856" width="12" customWidth="1"/>
    <col min="4857" max="4857" width="14.85546875" customWidth="1"/>
    <col min="4858" max="4858" width="11.85546875" customWidth="1"/>
    <col min="4859" max="4859" width="10.42578125" customWidth="1"/>
    <col min="4861" max="4861" width="12.85546875" customWidth="1"/>
    <col min="4862" max="4862" width="16.140625" customWidth="1"/>
    <col min="4864" max="4864" width="15.140625" bestFit="1" customWidth="1"/>
    <col min="5108" max="5108" width="68.28515625" customWidth="1"/>
    <col min="5109" max="5109" width="17.85546875" bestFit="1" customWidth="1"/>
    <col min="5110" max="5110" width="11.7109375" customWidth="1"/>
    <col min="5111" max="5111" width="10.7109375" customWidth="1"/>
    <col min="5112" max="5112" width="12" customWidth="1"/>
    <col min="5113" max="5113" width="14.85546875" customWidth="1"/>
    <col min="5114" max="5114" width="11.85546875" customWidth="1"/>
    <col min="5115" max="5115" width="10.42578125" customWidth="1"/>
    <col min="5117" max="5117" width="12.85546875" customWidth="1"/>
    <col min="5118" max="5118" width="16.140625" customWidth="1"/>
    <col min="5120" max="5120" width="15.140625" bestFit="1" customWidth="1"/>
    <col min="5364" max="5364" width="68.28515625" customWidth="1"/>
    <col min="5365" max="5365" width="17.85546875" bestFit="1" customWidth="1"/>
    <col min="5366" max="5366" width="11.7109375" customWidth="1"/>
    <col min="5367" max="5367" width="10.7109375" customWidth="1"/>
    <col min="5368" max="5368" width="12" customWidth="1"/>
    <col min="5369" max="5369" width="14.85546875" customWidth="1"/>
    <col min="5370" max="5370" width="11.85546875" customWidth="1"/>
    <col min="5371" max="5371" width="10.42578125" customWidth="1"/>
    <col min="5373" max="5373" width="12.85546875" customWidth="1"/>
    <col min="5374" max="5374" width="16.140625" customWidth="1"/>
    <col min="5376" max="5376" width="15.140625" bestFit="1" customWidth="1"/>
    <col min="5620" max="5620" width="68.28515625" customWidth="1"/>
    <col min="5621" max="5621" width="17.85546875" bestFit="1" customWidth="1"/>
    <col min="5622" max="5622" width="11.7109375" customWidth="1"/>
    <col min="5623" max="5623" width="10.7109375" customWidth="1"/>
    <col min="5624" max="5624" width="12" customWidth="1"/>
    <col min="5625" max="5625" width="14.85546875" customWidth="1"/>
    <col min="5626" max="5626" width="11.85546875" customWidth="1"/>
    <col min="5627" max="5627" width="10.42578125" customWidth="1"/>
    <col min="5629" max="5629" width="12.85546875" customWidth="1"/>
    <col min="5630" max="5630" width="16.140625" customWidth="1"/>
    <col min="5632" max="5632" width="15.140625" bestFit="1" customWidth="1"/>
    <col min="5876" max="5876" width="68.28515625" customWidth="1"/>
    <col min="5877" max="5877" width="17.85546875" bestFit="1" customWidth="1"/>
    <col min="5878" max="5878" width="11.7109375" customWidth="1"/>
    <col min="5879" max="5879" width="10.7109375" customWidth="1"/>
    <col min="5880" max="5880" width="12" customWidth="1"/>
    <col min="5881" max="5881" width="14.85546875" customWidth="1"/>
    <col min="5882" max="5882" width="11.85546875" customWidth="1"/>
    <col min="5883" max="5883" width="10.42578125" customWidth="1"/>
    <col min="5885" max="5885" width="12.85546875" customWidth="1"/>
    <col min="5886" max="5886" width="16.140625" customWidth="1"/>
    <col min="5888" max="5888" width="15.140625" bestFit="1" customWidth="1"/>
    <col min="6132" max="6132" width="68.28515625" customWidth="1"/>
    <col min="6133" max="6133" width="17.85546875" bestFit="1" customWidth="1"/>
    <col min="6134" max="6134" width="11.7109375" customWidth="1"/>
    <col min="6135" max="6135" width="10.7109375" customWidth="1"/>
    <col min="6136" max="6136" width="12" customWidth="1"/>
    <col min="6137" max="6137" width="14.85546875" customWidth="1"/>
    <col min="6138" max="6138" width="11.85546875" customWidth="1"/>
    <col min="6139" max="6139" width="10.42578125" customWidth="1"/>
    <col min="6141" max="6141" width="12.85546875" customWidth="1"/>
    <col min="6142" max="6142" width="16.140625" customWidth="1"/>
    <col min="6144" max="6144" width="15.140625" bestFit="1" customWidth="1"/>
    <col min="6388" max="6388" width="68.28515625" customWidth="1"/>
    <col min="6389" max="6389" width="17.85546875" bestFit="1" customWidth="1"/>
    <col min="6390" max="6390" width="11.7109375" customWidth="1"/>
    <col min="6391" max="6391" width="10.7109375" customWidth="1"/>
    <col min="6392" max="6392" width="12" customWidth="1"/>
    <col min="6393" max="6393" width="14.85546875" customWidth="1"/>
    <col min="6394" max="6394" width="11.85546875" customWidth="1"/>
    <col min="6395" max="6395" width="10.42578125" customWidth="1"/>
    <col min="6397" max="6397" width="12.85546875" customWidth="1"/>
    <col min="6398" max="6398" width="16.140625" customWidth="1"/>
    <col min="6400" max="6400" width="15.140625" bestFit="1" customWidth="1"/>
    <col min="6644" max="6644" width="68.28515625" customWidth="1"/>
    <col min="6645" max="6645" width="17.85546875" bestFit="1" customWidth="1"/>
    <col min="6646" max="6646" width="11.7109375" customWidth="1"/>
    <col min="6647" max="6647" width="10.7109375" customWidth="1"/>
    <col min="6648" max="6648" width="12" customWidth="1"/>
    <col min="6649" max="6649" width="14.85546875" customWidth="1"/>
    <col min="6650" max="6650" width="11.85546875" customWidth="1"/>
    <col min="6651" max="6651" width="10.42578125" customWidth="1"/>
    <col min="6653" max="6653" width="12.85546875" customWidth="1"/>
    <col min="6654" max="6654" width="16.140625" customWidth="1"/>
    <col min="6656" max="6656" width="15.140625" bestFit="1" customWidth="1"/>
    <col min="6900" max="6900" width="68.28515625" customWidth="1"/>
    <col min="6901" max="6901" width="17.85546875" bestFit="1" customWidth="1"/>
    <col min="6902" max="6902" width="11.7109375" customWidth="1"/>
    <col min="6903" max="6903" width="10.7109375" customWidth="1"/>
    <col min="6904" max="6904" width="12" customWidth="1"/>
    <col min="6905" max="6905" width="14.85546875" customWidth="1"/>
    <col min="6906" max="6906" width="11.85546875" customWidth="1"/>
    <col min="6907" max="6907" width="10.42578125" customWidth="1"/>
    <col min="6909" max="6909" width="12.85546875" customWidth="1"/>
    <col min="6910" max="6910" width="16.140625" customWidth="1"/>
    <col min="6912" max="6912" width="15.140625" bestFit="1" customWidth="1"/>
    <col min="7156" max="7156" width="68.28515625" customWidth="1"/>
    <col min="7157" max="7157" width="17.85546875" bestFit="1" customWidth="1"/>
    <col min="7158" max="7158" width="11.7109375" customWidth="1"/>
    <col min="7159" max="7159" width="10.7109375" customWidth="1"/>
    <col min="7160" max="7160" width="12" customWidth="1"/>
    <col min="7161" max="7161" width="14.85546875" customWidth="1"/>
    <col min="7162" max="7162" width="11.85546875" customWidth="1"/>
    <col min="7163" max="7163" width="10.42578125" customWidth="1"/>
    <col min="7165" max="7165" width="12.85546875" customWidth="1"/>
    <col min="7166" max="7166" width="16.140625" customWidth="1"/>
    <col min="7168" max="7168" width="15.140625" bestFit="1" customWidth="1"/>
    <col min="7412" max="7412" width="68.28515625" customWidth="1"/>
    <col min="7413" max="7413" width="17.85546875" bestFit="1" customWidth="1"/>
    <col min="7414" max="7414" width="11.7109375" customWidth="1"/>
    <col min="7415" max="7415" width="10.7109375" customWidth="1"/>
    <col min="7416" max="7416" width="12" customWidth="1"/>
    <col min="7417" max="7417" width="14.85546875" customWidth="1"/>
    <col min="7418" max="7418" width="11.85546875" customWidth="1"/>
    <col min="7419" max="7419" width="10.42578125" customWidth="1"/>
    <col min="7421" max="7421" width="12.85546875" customWidth="1"/>
    <col min="7422" max="7422" width="16.140625" customWidth="1"/>
    <col min="7424" max="7424" width="15.140625" bestFit="1" customWidth="1"/>
    <col min="7668" max="7668" width="68.28515625" customWidth="1"/>
    <col min="7669" max="7669" width="17.85546875" bestFit="1" customWidth="1"/>
    <col min="7670" max="7670" width="11.7109375" customWidth="1"/>
    <col min="7671" max="7671" width="10.7109375" customWidth="1"/>
    <col min="7672" max="7672" width="12" customWidth="1"/>
    <col min="7673" max="7673" width="14.85546875" customWidth="1"/>
    <col min="7674" max="7674" width="11.85546875" customWidth="1"/>
    <col min="7675" max="7675" width="10.42578125" customWidth="1"/>
    <col min="7677" max="7677" width="12.85546875" customWidth="1"/>
    <col min="7678" max="7678" width="16.140625" customWidth="1"/>
    <col min="7680" max="7680" width="15.140625" bestFit="1" customWidth="1"/>
    <col min="7924" max="7924" width="68.28515625" customWidth="1"/>
    <col min="7925" max="7925" width="17.85546875" bestFit="1" customWidth="1"/>
    <col min="7926" max="7926" width="11.7109375" customWidth="1"/>
    <col min="7927" max="7927" width="10.7109375" customWidth="1"/>
    <col min="7928" max="7928" width="12" customWidth="1"/>
    <col min="7929" max="7929" width="14.85546875" customWidth="1"/>
    <col min="7930" max="7930" width="11.85546875" customWidth="1"/>
    <col min="7931" max="7931" width="10.42578125" customWidth="1"/>
    <col min="7933" max="7933" width="12.85546875" customWidth="1"/>
    <col min="7934" max="7934" width="16.140625" customWidth="1"/>
    <col min="7936" max="7936" width="15.140625" bestFit="1" customWidth="1"/>
    <col min="8180" max="8180" width="68.28515625" customWidth="1"/>
    <col min="8181" max="8181" width="17.85546875" bestFit="1" customWidth="1"/>
    <col min="8182" max="8182" width="11.7109375" customWidth="1"/>
    <col min="8183" max="8183" width="10.7109375" customWidth="1"/>
    <col min="8184" max="8184" width="12" customWidth="1"/>
    <col min="8185" max="8185" width="14.85546875" customWidth="1"/>
    <col min="8186" max="8186" width="11.85546875" customWidth="1"/>
    <col min="8187" max="8187" width="10.42578125" customWidth="1"/>
    <col min="8189" max="8189" width="12.85546875" customWidth="1"/>
    <col min="8190" max="8190" width="16.140625" customWidth="1"/>
    <col min="8192" max="8192" width="15.140625" bestFit="1" customWidth="1"/>
    <col min="8436" max="8436" width="68.28515625" customWidth="1"/>
    <col min="8437" max="8437" width="17.85546875" bestFit="1" customWidth="1"/>
    <col min="8438" max="8438" width="11.7109375" customWidth="1"/>
    <col min="8439" max="8439" width="10.7109375" customWidth="1"/>
    <col min="8440" max="8440" width="12" customWidth="1"/>
    <col min="8441" max="8441" width="14.85546875" customWidth="1"/>
    <col min="8442" max="8442" width="11.85546875" customWidth="1"/>
    <col min="8443" max="8443" width="10.42578125" customWidth="1"/>
    <col min="8445" max="8445" width="12.85546875" customWidth="1"/>
    <col min="8446" max="8446" width="16.140625" customWidth="1"/>
    <col min="8448" max="8448" width="15.140625" bestFit="1" customWidth="1"/>
    <col min="8692" max="8692" width="68.28515625" customWidth="1"/>
    <col min="8693" max="8693" width="17.85546875" bestFit="1" customWidth="1"/>
    <col min="8694" max="8694" width="11.7109375" customWidth="1"/>
    <col min="8695" max="8695" width="10.7109375" customWidth="1"/>
    <col min="8696" max="8696" width="12" customWidth="1"/>
    <col min="8697" max="8697" width="14.85546875" customWidth="1"/>
    <col min="8698" max="8698" width="11.85546875" customWidth="1"/>
    <col min="8699" max="8699" width="10.42578125" customWidth="1"/>
    <col min="8701" max="8701" width="12.85546875" customWidth="1"/>
    <col min="8702" max="8702" width="16.140625" customWidth="1"/>
    <col min="8704" max="8704" width="15.140625" bestFit="1" customWidth="1"/>
    <col min="8948" max="8948" width="68.28515625" customWidth="1"/>
    <col min="8949" max="8949" width="17.85546875" bestFit="1" customWidth="1"/>
    <col min="8950" max="8950" width="11.7109375" customWidth="1"/>
    <col min="8951" max="8951" width="10.7109375" customWidth="1"/>
    <col min="8952" max="8952" width="12" customWidth="1"/>
    <col min="8953" max="8953" width="14.85546875" customWidth="1"/>
    <col min="8954" max="8954" width="11.85546875" customWidth="1"/>
    <col min="8955" max="8955" width="10.42578125" customWidth="1"/>
    <col min="8957" max="8957" width="12.85546875" customWidth="1"/>
    <col min="8958" max="8958" width="16.140625" customWidth="1"/>
    <col min="8960" max="8960" width="15.140625" bestFit="1" customWidth="1"/>
    <col min="9204" max="9204" width="68.28515625" customWidth="1"/>
    <col min="9205" max="9205" width="17.85546875" bestFit="1" customWidth="1"/>
    <col min="9206" max="9206" width="11.7109375" customWidth="1"/>
    <col min="9207" max="9207" width="10.7109375" customWidth="1"/>
    <col min="9208" max="9208" width="12" customWidth="1"/>
    <col min="9209" max="9209" width="14.85546875" customWidth="1"/>
    <col min="9210" max="9210" width="11.85546875" customWidth="1"/>
    <col min="9211" max="9211" width="10.42578125" customWidth="1"/>
    <col min="9213" max="9213" width="12.85546875" customWidth="1"/>
    <col min="9214" max="9214" width="16.140625" customWidth="1"/>
    <col min="9216" max="9216" width="15.140625" bestFit="1" customWidth="1"/>
    <col min="9460" max="9460" width="68.28515625" customWidth="1"/>
    <col min="9461" max="9461" width="17.85546875" bestFit="1" customWidth="1"/>
    <col min="9462" max="9462" width="11.7109375" customWidth="1"/>
    <col min="9463" max="9463" width="10.7109375" customWidth="1"/>
    <col min="9464" max="9464" width="12" customWidth="1"/>
    <col min="9465" max="9465" width="14.85546875" customWidth="1"/>
    <col min="9466" max="9466" width="11.85546875" customWidth="1"/>
    <col min="9467" max="9467" width="10.42578125" customWidth="1"/>
    <col min="9469" max="9469" width="12.85546875" customWidth="1"/>
    <col min="9470" max="9470" width="16.140625" customWidth="1"/>
    <col min="9472" max="9472" width="15.140625" bestFit="1" customWidth="1"/>
    <col min="9716" max="9716" width="68.28515625" customWidth="1"/>
    <col min="9717" max="9717" width="17.85546875" bestFit="1" customWidth="1"/>
    <col min="9718" max="9718" width="11.7109375" customWidth="1"/>
    <col min="9719" max="9719" width="10.7109375" customWidth="1"/>
    <col min="9720" max="9720" width="12" customWidth="1"/>
    <col min="9721" max="9721" width="14.85546875" customWidth="1"/>
    <col min="9722" max="9722" width="11.85546875" customWidth="1"/>
    <col min="9723" max="9723" width="10.42578125" customWidth="1"/>
    <col min="9725" max="9725" width="12.85546875" customWidth="1"/>
    <col min="9726" max="9726" width="16.140625" customWidth="1"/>
    <col min="9728" max="9728" width="15.140625" bestFit="1" customWidth="1"/>
    <col min="9972" max="9972" width="68.28515625" customWidth="1"/>
    <col min="9973" max="9973" width="17.85546875" bestFit="1" customWidth="1"/>
    <col min="9974" max="9974" width="11.7109375" customWidth="1"/>
    <col min="9975" max="9975" width="10.7109375" customWidth="1"/>
    <col min="9976" max="9976" width="12" customWidth="1"/>
    <col min="9977" max="9977" width="14.85546875" customWidth="1"/>
    <col min="9978" max="9978" width="11.85546875" customWidth="1"/>
    <col min="9979" max="9979" width="10.42578125" customWidth="1"/>
    <col min="9981" max="9981" width="12.85546875" customWidth="1"/>
    <col min="9982" max="9982" width="16.140625" customWidth="1"/>
    <col min="9984" max="9984" width="15.140625" bestFit="1" customWidth="1"/>
    <col min="10228" max="10228" width="68.28515625" customWidth="1"/>
    <col min="10229" max="10229" width="17.85546875" bestFit="1" customWidth="1"/>
    <col min="10230" max="10230" width="11.7109375" customWidth="1"/>
    <col min="10231" max="10231" width="10.7109375" customWidth="1"/>
    <col min="10232" max="10232" width="12" customWidth="1"/>
    <col min="10233" max="10233" width="14.85546875" customWidth="1"/>
    <col min="10234" max="10234" width="11.85546875" customWidth="1"/>
    <col min="10235" max="10235" width="10.42578125" customWidth="1"/>
    <col min="10237" max="10237" width="12.85546875" customWidth="1"/>
    <col min="10238" max="10238" width="16.140625" customWidth="1"/>
    <col min="10240" max="10240" width="15.140625" bestFit="1" customWidth="1"/>
    <col min="10484" max="10484" width="68.28515625" customWidth="1"/>
    <col min="10485" max="10485" width="17.85546875" bestFit="1" customWidth="1"/>
    <col min="10486" max="10486" width="11.7109375" customWidth="1"/>
    <col min="10487" max="10487" width="10.7109375" customWidth="1"/>
    <col min="10488" max="10488" width="12" customWidth="1"/>
    <col min="10489" max="10489" width="14.85546875" customWidth="1"/>
    <col min="10490" max="10490" width="11.85546875" customWidth="1"/>
    <col min="10491" max="10491" width="10.42578125" customWidth="1"/>
    <col min="10493" max="10493" width="12.85546875" customWidth="1"/>
    <col min="10494" max="10494" width="16.140625" customWidth="1"/>
    <col min="10496" max="10496" width="15.140625" bestFit="1" customWidth="1"/>
    <col min="10740" max="10740" width="68.28515625" customWidth="1"/>
    <col min="10741" max="10741" width="17.85546875" bestFit="1" customWidth="1"/>
    <col min="10742" max="10742" width="11.7109375" customWidth="1"/>
    <col min="10743" max="10743" width="10.7109375" customWidth="1"/>
    <col min="10744" max="10744" width="12" customWidth="1"/>
    <col min="10745" max="10745" width="14.85546875" customWidth="1"/>
    <col min="10746" max="10746" width="11.85546875" customWidth="1"/>
    <col min="10747" max="10747" width="10.42578125" customWidth="1"/>
    <col min="10749" max="10749" width="12.85546875" customWidth="1"/>
    <col min="10750" max="10750" width="16.140625" customWidth="1"/>
    <col min="10752" max="10752" width="15.140625" bestFit="1" customWidth="1"/>
    <col min="10996" max="10996" width="68.28515625" customWidth="1"/>
    <col min="10997" max="10997" width="17.85546875" bestFit="1" customWidth="1"/>
    <col min="10998" max="10998" width="11.7109375" customWidth="1"/>
    <col min="10999" max="10999" width="10.7109375" customWidth="1"/>
    <col min="11000" max="11000" width="12" customWidth="1"/>
    <col min="11001" max="11001" width="14.85546875" customWidth="1"/>
    <col min="11002" max="11002" width="11.85546875" customWidth="1"/>
    <col min="11003" max="11003" width="10.42578125" customWidth="1"/>
    <col min="11005" max="11005" width="12.85546875" customWidth="1"/>
    <col min="11006" max="11006" width="16.140625" customWidth="1"/>
    <col min="11008" max="11008" width="15.140625" bestFit="1" customWidth="1"/>
    <col min="11252" max="11252" width="68.28515625" customWidth="1"/>
    <col min="11253" max="11253" width="17.85546875" bestFit="1" customWidth="1"/>
    <col min="11254" max="11254" width="11.7109375" customWidth="1"/>
    <col min="11255" max="11255" width="10.7109375" customWidth="1"/>
    <col min="11256" max="11256" width="12" customWidth="1"/>
    <col min="11257" max="11257" width="14.85546875" customWidth="1"/>
    <col min="11258" max="11258" width="11.85546875" customWidth="1"/>
    <col min="11259" max="11259" width="10.42578125" customWidth="1"/>
    <col min="11261" max="11261" width="12.85546875" customWidth="1"/>
    <col min="11262" max="11262" width="16.140625" customWidth="1"/>
    <col min="11264" max="11264" width="15.140625" bestFit="1" customWidth="1"/>
    <col min="11508" max="11508" width="68.28515625" customWidth="1"/>
    <col min="11509" max="11509" width="17.85546875" bestFit="1" customWidth="1"/>
    <col min="11510" max="11510" width="11.7109375" customWidth="1"/>
    <col min="11511" max="11511" width="10.7109375" customWidth="1"/>
    <col min="11512" max="11512" width="12" customWidth="1"/>
    <col min="11513" max="11513" width="14.85546875" customWidth="1"/>
    <col min="11514" max="11514" width="11.85546875" customWidth="1"/>
    <col min="11515" max="11515" width="10.42578125" customWidth="1"/>
    <col min="11517" max="11517" width="12.85546875" customWidth="1"/>
    <col min="11518" max="11518" width="16.140625" customWidth="1"/>
    <col min="11520" max="11520" width="15.140625" bestFit="1" customWidth="1"/>
    <col min="11764" max="11764" width="68.28515625" customWidth="1"/>
    <col min="11765" max="11765" width="17.85546875" bestFit="1" customWidth="1"/>
    <col min="11766" max="11766" width="11.7109375" customWidth="1"/>
    <col min="11767" max="11767" width="10.7109375" customWidth="1"/>
    <col min="11768" max="11768" width="12" customWidth="1"/>
    <col min="11769" max="11769" width="14.85546875" customWidth="1"/>
    <col min="11770" max="11770" width="11.85546875" customWidth="1"/>
    <col min="11771" max="11771" width="10.42578125" customWidth="1"/>
    <col min="11773" max="11773" width="12.85546875" customWidth="1"/>
    <col min="11774" max="11774" width="16.140625" customWidth="1"/>
    <col min="11776" max="11776" width="15.140625" bestFit="1" customWidth="1"/>
    <col min="12020" max="12020" width="68.28515625" customWidth="1"/>
    <col min="12021" max="12021" width="17.85546875" bestFit="1" customWidth="1"/>
    <col min="12022" max="12022" width="11.7109375" customWidth="1"/>
    <col min="12023" max="12023" width="10.7109375" customWidth="1"/>
    <col min="12024" max="12024" width="12" customWidth="1"/>
    <col min="12025" max="12025" width="14.85546875" customWidth="1"/>
    <col min="12026" max="12026" width="11.85546875" customWidth="1"/>
    <col min="12027" max="12027" width="10.42578125" customWidth="1"/>
    <col min="12029" max="12029" width="12.85546875" customWidth="1"/>
    <col min="12030" max="12030" width="16.140625" customWidth="1"/>
    <col min="12032" max="12032" width="15.140625" bestFit="1" customWidth="1"/>
    <col min="12276" max="12276" width="68.28515625" customWidth="1"/>
    <col min="12277" max="12277" width="17.85546875" bestFit="1" customWidth="1"/>
    <col min="12278" max="12278" width="11.7109375" customWidth="1"/>
    <col min="12279" max="12279" width="10.7109375" customWidth="1"/>
    <col min="12280" max="12280" width="12" customWidth="1"/>
    <col min="12281" max="12281" width="14.85546875" customWidth="1"/>
    <col min="12282" max="12282" width="11.85546875" customWidth="1"/>
    <col min="12283" max="12283" width="10.42578125" customWidth="1"/>
    <col min="12285" max="12285" width="12.85546875" customWidth="1"/>
    <col min="12286" max="12286" width="16.140625" customWidth="1"/>
    <col min="12288" max="12288" width="15.140625" bestFit="1" customWidth="1"/>
    <col min="12532" max="12532" width="68.28515625" customWidth="1"/>
    <col min="12533" max="12533" width="17.85546875" bestFit="1" customWidth="1"/>
    <col min="12534" max="12534" width="11.7109375" customWidth="1"/>
    <col min="12535" max="12535" width="10.7109375" customWidth="1"/>
    <col min="12536" max="12536" width="12" customWidth="1"/>
    <col min="12537" max="12537" width="14.85546875" customWidth="1"/>
    <col min="12538" max="12538" width="11.85546875" customWidth="1"/>
    <col min="12539" max="12539" width="10.42578125" customWidth="1"/>
    <col min="12541" max="12541" width="12.85546875" customWidth="1"/>
    <col min="12542" max="12542" width="16.140625" customWidth="1"/>
    <col min="12544" max="12544" width="15.140625" bestFit="1" customWidth="1"/>
    <col min="12788" max="12788" width="68.28515625" customWidth="1"/>
    <col min="12789" max="12789" width="17.85546875" bestFit="1" customWidth="1"/>
    <col min="12790" max="12790" width="11.7109375" customWidth="1"/>
    <col min="12791" max="12791" width="10.7109375" customWidth="1"/>
    <col min="12792" max="12792" width="12" customWidth="1"/>
    <col min="12793" max="12793" width="14.85546875" customWidth="1"/>
    <col min="12794" max="12794" width="11.85546875" customWidth="1"/>
    <col min="12795" max="12795" width="10.42578125" customWidth="1"/>
    <col min="12797" max="12797" width="12.85546875" customWidth="1"/>
    <col min="12798" max="12798" width="16.140625" customWidth="1"/>
    <col min="12800" max="12800" width="15.140625" bestFit="1" customWidth="1"/>
    <col min="13044" max="13044" width="68.28515625" customWidth="1"/>
    <col min="13045" max="13045" width="17.85546875" bestFit="1" customWidth="1"/>
    <col min="13046" max="13046" width="11.7109375" customWidth="1"/>
    <col min="13047" max="13047" width="10.7109375" customWidth="1"/>
    <col min="13048" max="13048" width="12" customWidth="1"/>
    <col min="13049" max="13049" width="14.85546875" customWidth="1"/>
    <col min="13050" max="13050" width="11.85546875" customWidth="1"/>
    <col min="13051" max="13051" width="10.42578125" customWidth="1"/>
    <col min="13053" max="13053" width="12.85546875" customWidth="1"/>
    <col min="13054" max="13054" width="16.140625" customWidth="1"/>
    <col min="13056" max="13056" width="15.140625" bestFit="1" customWidth="1"/>
    <col min="13300" max="13300" width="68.28515625" customWidth="1"/>
    <col min="13301" max="13301" width="17.85546875" bestFit="1" customWidth="1"/>
    <col min="13302" max="13302" width="11.7109375" customWidth="1"/>
    <col min="13303" max="13303" width="10.7109375" customWidth="1"/>
    <col min="13304" max="13304" width="12" customWidth="1"/>
    <col min="13305" max="13305" width="14.85546875" customWidth="1"/>
    <col min="13306" max="13306" width="11.85546875" customWidth="1"/>
    <col min="13307" max="13307" width="10.42578125" customWidth="1"/>
    <col min="13309" max="13309" width="12.85546875" customWidth="1"/>
    <col min="13310" max="13310" width="16.140625" customWidth="1"/>
    <col min="13312" max="13312" width="15.140625" bestFit="1" customWidth="1"/>
    <col min="13556" max="13556" width="68.28515625" customWidth="1"/>
    <col min="13557" max="13557" width="17.85546875" bestFit="1" customWidth="1"/>
    <col min="13558" max="13558" width="11.7109375" customWidth="1"/>
    <col min="13559" max="13559" width="10.7109375" customWidth="1"/>
    <col min="13560" max="13560" width="12" customWidth="1"/>
    <col min="13561" max="13561" width="14.85546875" customWidth="1"/>
    <col min="13562" max="13562" width="11.85546875" customWidth="1"/>
    <col min="13563" max="13563" width="10.42578125" customWidth="1"/>
    <col min="13565" max="13565" width="12.85546875" customWidth="1"/>
    <col min="13566" max="13566" width="16.140625" customWidth="1"/>
    <col min="13568" max="13568" width="15.140625" bestFit="1" customWidth="1"/>
    <col min="13812" max="13812" width="68.28515625" customWidth="1"/>
    <col min="13813" max="13813" width="17.85546875" bestFit="1" customWidth="1"/>
    <col min="13814" max="13814" width="11.7109375" customWidth="1"/>
    <col min="13815" max="13815" width="10.7109375" customWidth="1"/>
    <col min="13816" max="13816" width="12" customWidth="1"/>
    <col min="13817" max="13817" width="14.85546875" customWidth="1"/>
    <col min="13818" max="13818" width="11.85546875" customWidth="1"/>
    <col min="13819" max="13819" width="10.42578125" customWidth="1"/>
    <col min="13821" max="13821" width="12.85546875" customWidth="1"/>
    <col min="13822" max="13822" width="16.140625" customWidth="1"/>
    <col min="13824" max="13824" width="15.140625" bestFit="1" customWidth="1"/>
    <col min="14068" max="14068" width="68.28515625" customWidth="1"/>
    <col min="14069" max="14069" width="17.85546875" bestFit="1" customWidth="1"/>
    <col min="14070" max="14070" width="11.7109375" customWidth="1"/>
    <col min="14071" max="14071" width="10.7109375" customWidth="1"/>
    <col min="14072" max="14072" width="12" customWidth="1"/>
    <col min="14073" max="14073" width="14.85546875" customWidth="1"/>
    <col min="14074" max="14074" width="11.85546875" customWidth="1"/>
    <col min="14075" max="14075" width="10.42578125" customWidth="1"/>
    <col min="14077" max="14077" width="12.85546875" customWidth="1"/>
    <col min="14078" max="14078" width="16.140625" customWidth="1"/>
    <col min="14080" max="14080" width="15.140625" bestFit="1" customWidth="1"/>
    <col min="14324" max="14324" width="68.28515625" customWidth="1"/>
    <col min="14325" max="14325" width="17.85546875" bestFit="1" customWidth="1"/>
    <col min="14326" max="14326" width="11.7109375" customWidth="1"/>
    <col min="14327" max="14327" width="10.7109375" customWidth="1"/>
    <col min="14328" max="14328" width="12" customWidth="1"/>
    <col min="14329" max="14329" width="14.85546875" customWidth="1"/>
    <col min="14330" max="14330" width="11.85546875" customWidth="1"/>
    <col min="14331" max="14331" width="10.42578125" customWidth="1"/>
    <col min="14333" max="14333" width="12.85546875" customWidth="1"/>
    <col min="14334" max="14334" width="16.140625" customWidth="1"/>
    <col min="14336" max="14336" width="15.140625" bestFit="1" customWidth="1"/>
    <col min="14580" max="14580" width="68.28515625" customWidth="1"/>
    <col min="14581" max="14581" width="17.85546875" bestFit="1" customWidth="1"/>
    <col min="14582" max="14582" width="11.7109375" customWidth="1"/>
    <col min="14583" max="14583" width="10.7109375" customWidth="1"/>
    <col min="14584" max="14584" width="12" customWidth="1"/>
    <col min="14585" max="14585" width="14.85546875" customWidth="1"/>
    <col min="14586" max="14586" width="11.85546875" customWidth="1"/>
    <col min="14587" max="14587" width="10.42578125" customWidth="1"/>
    <col min="14589" max="14589" width="12.85546875" customWidth="1"/>
    <col min="14590" max="14590" width="16.140625" customWidth="1"/>
    <col min="14592" max="14592" width="15.140625" bestFit="1" customWidth="1"/>
    <col min="14836" max="14836" width="68.28515625" customWidth="1"/>
    <col min="14837" max="14837" width="17.85546875" bestFit="1" customWidth="1"/>
    <col min="14838" max="14838" width="11.7109375" customWidth="1"/>
    <col min="14839" max="14839" width="10.7109375" customWidth="1"/>
    <col min="14840" max="14840" width="12" customWidth="1"/>
    <col min="14841" max="14841" width="14.85546875" customWidth="1"/>
    <col min="14842" max="14842" width="11.85546875" customWidth="1"/>
    <col min="14843" max="14843" width="10.42578125" customWidth="1"/>
    <col min="14845" max="14845" width="12.85546875" customWidth="1"/>
    <col min="14846" max="14846" width="16.140625" customWidth="1"/>
    <col min="14848" max="14848" width="15.140625" bestFit="1" customWidth="1"/>
    <col min="15092" max="15092" width="68.28515625" customWidth="1"/>
    <col min="15093" max="15093" width="17.85546875" bestFit="1" customWidth="1"/>
    <col min="15094" max="15094" width="11.7109375" customWidth="1"/>
    <col min="15095" max="15095" width="10.7109375" customWidth="1"/>
    <col min="15096" max="15096" width="12" customWidth="1"/>
    <col min="15097" max="15097" width="14.85546875" customWidth="1"/>
    <col min="15098" max="15098" width="11.85546875" customWidth="1"/>
    <col min="15099" max="15099" width="10.42578125" customWidth="1"/>
    <col min="15101" max="15101" width="12.85546875" customWidth="1"/>
    <col min="15102" max="15102" width="16.140625" customWidth="1"/>
    <col min="15104" max="15104" width="15.140625" bestFit="1" customWidth="1"/>
    <col min="15348" max="15348" width="68.28515625" customWidth="1"/>
    <col min="15349" max="15349" width="17.85546875" bestFit="1" customWidth="1"/>
    <col min="15350" max="15350" width="11.7109375" customWidth="1"/>
    <col min="15351" max="15351" width="10.7109375" customWidth="1"/>
    <col min="15352" max="15352" width="12" customWidth="1"/>
    <col min="15353" max="15353" width="14.85546875" customWidth="1"/>
    <col min="15354" max="15354" width="11.85546875" customWidth="1"/>
    <col min="15355" max="15355" width="10.42578125" customWidth="1"/>
    <col min="15357" max="15357" width="12.85546875" customWidth="1"/>
    <col min="15358" max="15358" width="16.140625" customWidth="1"/>
    <col min="15360" max="15360" width="15.140625" bestFit="1" customWidth="1"/>
    <col min="15604" max="15604" width="68.28515625" customWidth="1"/>
    <col min="15605" max="15605" width="17.85546875" bestFit="1" customWidth="1"/>
    <col min="15606" max="15606" width="11.7109375" customWidth="1"/>
    <col min="15607" max="15607" width="10.7109375" customWidth="1"/>
    <col min="15608" max="15608" width="12" customWidth="1"/>
    <col min="15609" max="15609" width="14.85546875" customWidth="1"/>
    <col min="15610" max="15610" width="11.85546875" customWidth="1"/>
    <col min="15611" max="15611" width="10.42578125" customWidth="1"/>
    <col min="15613" max="15613" width="12.85546875" customWidth="1"/>
    <col min="15614" max="15614" width="16.140625" customWidth="1"/>
    <col min="15616" max="15616" width="15.140625" bestFit="1" customWidth="1"/>
    <col min="15860" max="15860" width="68.28515625" customWidth="1"/>
    <col min="15861" max="15861" width="17.85546875" bestFit="1" customWidth="1"/>
    <col min="15862" max="15862" width="11.7109375" customWidth="1"/>
    <col min="15863" max="15863" width="10.7109375" customWidth="1"/>
    <col min="15864" max="15864" width="12" customWidth="1"/>
    <col min="15865" max="15865" width="14.85546875" customWidth="1"/>
    <col min="15866" max="15866" width="11.85546875" customWidth="1"/>
    <col min="15867" max="15867" width="10.42578125" customWidth="1"/>
    <col min="15869" max="15869" width="12.85546875" customWidth="1"/>
    <col min="15870" max="15870" width="16.140625" customWidth="1"/>
    <col min="15872" max="15872" width="15.140625" bestFit="1" customWidth="1"/>
    <col min="16116" max="16116" width="68.28515625" customWidth="1"/>
    <col min="16117" max="16117" width="17.85546875" bestFit="1" customWidth="1"/>
    <col min="16118" max="16118" width="11.7109375" customWidth="1"/>
    <col min="16119" max="16119" width="10.7109375" customWidth="1"/>
    <col min="16120" max="16120" width="12" customWidth="1"/>
    <col min="16121" max="16121" width="14.85546875" customWidth="1"/>
    <col min="16122" max="16122" width="11.85546875" customWidth="1"/>
    <col min="16123" max="16123" width="10.42578125" customWidth="1"/>
    <col min="16125" max="16125" width="12.85546875" customWidth="1"/>
    <col min="16126" max="16126" width="16.140625" customWidth="1"/>
    <col min="16128" max="16128" width="15.140625" bestFit="1" customWidth="1"/>
  </cols>
  <sheetData>
    <row r="2" spans="1:5" x14ac:dyDescent="0.25">
      <c r="A2" t="s">
        <v>17</v>
      </c>
      <c r="B2" s="13">
        <v>11479100</v>
      </c>
    </row>
    <row r="4" spans="1:5" ht="33.75" x14ac:dyDescent="0.25">
      <c r="A4" s="1"/>
      <c r="B4" s="27" t="s">
        <v>34</v>
      </c>
      <c r="C4" s="27" t="s">
        <v>35</v>
      </c>
      <c r="D4" s="3" t="s">
        <v>28</v>
      </c>
      <c r="E4" s="27" t="s">
        <v>29</v>
      </c>
    </row>
    <row r="5" spans="1:5" ht="34.5" customHeight="1" x14ac:dyDescent="0.25">
      <c r="A5" s="20" t="s">
        <v>4</v>
      </c>
      <c r="B5" s="21">
        <v>84760</v>
      </c>
      <c r="C5" s="5">
        <v>93100</v>
      </c>
      <c r="D5" s="21">
        <v>114727.17374999999</v>
      </c>
      <c r="E5" s="21">
        <f>C5-D5</f>
        <v>-21627.173749999987</v>
      </c>
    </row>
    <row r="6" spans="1:5" x14ac:dyDescent="0.25">
      <c r="A6" s="20" t="s">
        <v>5</v>
      </c>
      <c r="B6" s="21">
        <v>33120</v>
      </c>
      <c r="C6" s="5">
        <v>16600</v>
      </c>
      <c r="D6" s="21">
        <v>43150.861250000002</v>
      </c>
      <c r="E6" s="21">
        <f t="shared" ref="E6:E16" si="0">C6-D6</f>
        <v>-26550.861250000002</v>
      </c>
    </row>
    <row r="7" spans="1:5" ht="21" customHeight="1" x14ac:dyDescent="0.25">
      <c r="A7" s="20" t="s">
        <v>6</v>
      </c>
      <c r="B7" s="21">
        <v>82730</v>
      </c>
      <c r="C7" s="5">
        <v>82730</v>
      </c>
      <c r="D7" s="21">
        <v>66800.625</v>
      </c>
      <c r="E7" s="21">
        <f t="shared" si="0"/>
        <v>15929.375</v>
      </c>
    </row>
    <row r="8" spans="1:5" ht="27.75" customHeight="1" x14ac:dyDescent="0.25">
      <c r="A8" s="20" t="s">
        <v>7</v>
      </c>
      <c r="B8" s="21">
        <v>24010</v>
      </c>
      <c r="C8" s="5">
        <v>24010</v>
      </c>
      <c r="D8" s="21">
        <v>26555.426250000004</v>
      </c>
      <c r="E8" s="21">
        <f t="shared" si="0"/>
        <v>-2545.4262500000041</v>
      </c>
    </row>
    <row r="9" spans="1:5" ht="25.5" customHeight="1" x14ac:dyDescent="0.25">
      <c r="A9" s="20" t="s">
        <v>8</v>
      </c>
      <c r="B9" s="21">
        <v>97770</v>
      </c>
      <c r="C9" s="5">
        <v>97770</v>
      </c>
      <c r="D9" s="21">
        <v>95536.25</v>
      </c>
      <c r="E9" s="21">
        <f t="shared" si="0"/>
        <v>2233.75</v>
      </c>
    </row>
    <row r="10" spans="1:5" ht="26.25" x14ac:dyDescent="0.25">
      <c r="A10" s="20" t="s">
        <v>9</v>
      </c>
      <c r="B10" s="21">
        <v>144635</v>
      </c>
      <c r="C10" s="5">
        <v>144635</v>
      </c>
      <c r="D10" s="21">
        <v>123010.87499999999</v>
      </c>
      <c r="E10" s="21">
        <f t="shared" si="0"/>
        <v>21624.125000000015</v>
      </c>
    </row>
    <row r="11" spans="1:5" ht="30" customHeight="1" x14ac:dyDescent="0.25">
      <c r="A11" s="20" t="s">
        <v>10</v>
      </c>
      <c r="B11" s="21">
        <v>33120</v>
      </c>
      <c r="C11" s="5"/>
      <c r="D11" s="21">
        <v>56744.083750000005</v>
      </c>
      <c r="E11" s="21"/>
    </row>
    <row r="12" spans="1:5" ht="26.25" x14ac:dyDescent="0.25">
      <c r="A12" s="20" t="s">
        <v>11</v>
      </c>
      <c r="B12" s="21">
        <v>20700</v>
      </c>
      <c r="C12" s="5">
        <v>34500</v>
      </c>
      <c r="D12" s="21">
        <v>33041.087500000001</v>
      </c>
      <c r="E12" s="21">
        <f t="shared" si="0"/>
        <v>1458.9124999999985</v>
      </c>
    </row>
    <row r="13" spans="1:5" ht="22.5" customHeight="1" x14ac:dyDescent="0.25">
      <c r="A13" s="20" t="s">
        <v>12</v>
      </c>
      <c r="B13" s="21">
        <v>23150</v>
      </c>
      <c r="C13" s="5">
        <v>39800</v>
      </c>
      <c r="D13" s="21">
        <v>40799.445000000007</v>
      </c>
      <c r="E13" s="21">
        <f t="shared" si="0"/>
        <v>-999.44500000000698</v>
      </c>
    </row>
    <row r="14" spans="1:5" ht="26.25" x14ac:dyDescent="0.25">
      <c r="A14" s="20" t="s">
        <v>13</v>
      </c>
      <c r="B14" s="21">
        <v>302750</v>
      </c>
      <c r="C14" s="5">
        <v>302750</v>
      </c>
      <c r="D14" s="21">
        <v>334387.07874999993</v>
      </c>
      <c r="E14" s="21">
        <f>C14+480000-D14</f>
        <v>448362.92125000007</v>
      </c>
    </row>
    <row r="15" spans="1:5" ht="28.5" customHeight="1" x14ac:dyDescent="0.25">
      <c r="A15" s="20" t="s">
        <v>14</v>
      </c>
      <c r="B15" s="21">
        <v>15540</v>
      </c>
      <c r="C15" s="5">
        <v>15540</v>
      </c>
      <c r="D15" s="21">
        <v>12958.553749999999</v>
      </c>
      <c r="E15" s="21">
        <f t="shared" si="0"/>
        <v>2581.4462500000009</v>
      </c>
    </row>
    <row r="16" spans="1:5" ht="26.25" x14ac:dyDescent="0.25">
      <c r="A16" s="20" t="s">
        <v>15</v>
      </c>
      <c r="B16" s="21">
        <v>58120</v>
      </c>
      <c r="C16" s="5">
        <v>58120</v>
      </c>
      <c r="D16" s="21">
        <v>38714.818749999991</v>
      </c>
      <c r="E16" s="21">
        <f t="shared" si="0"/>
        <v>19405.181250000009</v>
      </c>
    </row>
    <row r="17" spans="1:5" ht="15.75" x14ac:dyDescent="0.25">
      <c r="A17" s="20" t="s">
        <v>30</v>
      </c>
      <c r="B17" s="22">
        <f>SUM(B5:B16)</f>
        <v>920405</v>
      </c>
      <c r="C17" s="8">
        <f>SUM(C5:C16)</f>
        <v>909555</v>
      </c>
      <c r="D17" s="22">
        <f>SUM(D5:D16)</f>
        <v>986426.27874999994</v>
      </c>
      <c r="E17" s="22"/>
    </row>
    <row r="19" spans="1:5" x14ac:dyDescent="0.25">
      <c r="A19" s="15" t="s">
        <v>25</v>
      </c>
      <c r="B19" s="23">
        <f>B17*12</f>
        <v>11044860</v>
      </c>
      <c r="C19" s="23">
        <f>C17*12</f>
        <v>10914660</v>
      </c>
      <c r="D19" s="23"/>
      <c r="E19" s="23"/>
    </row>
    <row r="22" spans="1:5" ht="35.25" customHeight="1" x14ac:dyDescent="0.25"/>
    <row r="23" spans="1:5" ht="29.25" customHeight="1" x14ac:dyDescent="0.25">
      <c r="A23" t="s">
        <v>36</v>
      </c>
      <c r="B23" s="25">
        <v>78000</v>
      </c>
    </row>
    <row r="24" spans="1:5" x14ac:dyDescent="0.25">
      <c r="A24" t="s">
        <v>37</v>
      </c>
      <c r="B24" s="25">
        <f>C19</f>
        <v>10914660</v>
      </c>
    </row>
    <row r="25" spans="1:5" x14ac:dyDescent="0.25">
      <c r="A25" t="s">
        <v>31</v>
      </c>
      <c r="B25" s="25">
        <f>40000*12</f>
        <v>480000</v>
      </c>
    </row>
    <row r="26" spans="1:5" x14ac:dyDescent="0.25">
      <c r="A26" t="s">
        <v>38</v>
      </c>
      <c r="B26" s="25">
        <f>B23+B24+B25</f>
        <v>11472660</v>
      </c>
      <c r="C26" s="9"/>
    </row>
    <row r="27" spans="1:5" x14ac:dyDescent="0.25">
      <c r="B27" s="25"/>
    </row>
    <row r="28" spans="1:5" x14ac:dyDescent="0.25">
      <c r="B28" s="25"/>
    </row>
    <row r="29" spans="1:5" x14ac:dyDescent="0.25">
      <c r="B29" s="25"/>
    </row>
  </sheetData>
  <pageMargins left="0.7" right="0.7" top="0.75" bottom="0.75" header="0.3" footer="0.3"/>
  <pageSetup paperSize="9" scale="88" fitToWidth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ვარიანტი 1</vt:lpstr>
      <vt:lpstr>ვარიანტი 2</vt:lpstr>
      <vt:lpstr>ვარიანტი 3</vt:lpstr>
      <vt:lpstr>ახალი</vt:lpstr>
      <vt:lpstr>Sheet1</vt:lpstr>
      <vt:lpstr>2017-სტაციონ-</vt:lpstr>
      <vt:lpstr>2017-სტაციონარი ჯამური</vt:lpstr>
      <vt:lpstr>2017-მე-5 ბავშვ</vt:lpstr>
      <vt:lpstr>2017-ჯამური-ბავშვებ</vt:lpstr>
      <vt:lpstr>Sheet7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2017-01-27T15:18:57Z</dcterms:modified>
</cp:coreProperties>
</file>